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9735"/>
  </bookViews>
  <sheets>
    <sheet name="Prem BD Long 22" sheetId="17" r:id="rId1"/>
    <sheet name="Prem BD Long 21" sheetId="16" r:id="rId2"/>
    <sheet name="Prem BD Long 20" sheetId="15" r:id="rId3"/>
    <sheet name="Prem BD Long 19" sheetId="14" r:id="rId4"/>
    <sheet name="Prem BD Long 18" sheetId="13" r:id="rId5"/>
    <sheet name="Prem BD Long 17" sheetId="12" r:id="rId6"/>
    <sheet name="Prem BD Long 16" sheetId="11" r:id="rId7"/>
    <sheet name="Prem BD Long 15" sheetId="10" r:id="rId8"/>
    <sheet name="Prem BD Long 14" sheetId="7" r:id="rId9"/>
    <sheet name="Prem BD Long 13" sheetId="6" r:id="rId10"/>
    <sheet name="Prem BD Long 12" sheetId="5" r:id="rId11"/>
    <sheet name="Prem BD Long 11" sheetId="4" r:id="rId12"/>
    <sheet name="Prem BD Long 10" sheetId="3" r:id="rId13"/>
    <sheet name="Prem BD Long 09" sheetId="2" r:id="rId14"/>
    <sheet name="Prem BD Long 08" sheetId="9" r:id="rId15"/>
  </sheets>
  <calcPr calcId="152511"/>
</workbook>
</file>

<file path=xl/calcChain.xml><?xml version="1.0" encoding="utf-8"?>
<calcChain xmlns="http://schemas.openxmlformats.org/spreadsheetml/2006/main">
  <c r="C22" i="17" l="1"/>
  <c r="D22" i="17"/>
  <c r="E22" i="17"/>
  <c r="F22" i="17"/>
  <c r="G22" i="17"/>
  <c r="H22" i="17"/>
  <c r="I22" i="17"/>
  <c r="J22" i="17"/>
  <c r="K22" i="17"/>
  <c r="B22" i="17"/>
  <c r="L21" i="17"/>
  <c r="L20" i="17"/>
  <c r="L19" i="17"/>
  <c r="L18" i="17"/>
  <c r="K16" i="17"/>
  <c r="J16" i="17"/>
  <c r="I16" i="17"/>
  <c r="H16" i="17"/>
  <c r="G16" i="17"/>
  <c r="F16" i="17"/>
  <c r="E16" i="17"/>
  <c r="D16" i="17"/>
  <c r="C16" i="17"/>
  <c r="B16" i="17"/>
  <c r="A16" i="17"/>
  <c r="A22" i="17" s="1"/>
  <c r="L15" i="17"/>
  <c r="A15" i="17"/>
  <c r="A21" i="17" s="1"/>
  <c r="L14" i="17"/>
  <c r="A14" i="17"/>
  <c r="A20" i="17" s="1"/>
  <c r="L13" i="17"/>
  <c r="A13" i="17"/>
  <c r="A19" i="17" s="1"/>
  <c r="L12" i="17"/>
  <c r="A12" i="17"/>
  <c r="A18" i="17" s="1"/>
  <c r="K10" i="17"/>
  <c r="J10" i="17"/>
  <c r="I10" i="17"/>
  <c r="H10" i="17"/>
  <c r="G10" i="17"/>
  <c r="F10" i="17"/>
  <c r="E10" i="17"/>
  <c r="D10" i="17"/>
  <c r="C10" i="17"/>
  <c r="B10" i="17"/>
  <c r="L9" i="17"/>
  <c r="L8" i="17"/>
  <c r="L7" i="17"/>
  <c r="L6" i="17"/>
  <c r="L16" i="17" l="1"/>
  <c r="L22" i="17"/>
  <c r="L10" i="17"/>
  <c r="K22" i="16"/>
  <c r="J22" i="16"/>
  <c r="I22" i="16"/>
  <c r="H22" i="16"/>
  <c r="G22" i="16"/>
  <c r="F22" i="16"/>
  <c r="E22" i="16"/>
  <c r="D22" i="16"/>
  <c r="C22" i="16"/>
  <c r="B22" i="16"/>
  <c r="L21" i="16"/>
  <c r="L20" i="16"/>
  <c r="L19" i="16"/>
  <c r="L18" i="16"/>
  <c r="K16" i="16"/>
  <c r="J16" i="16"/>
  <c r="I16" i="16"/>
  <c r="H16" i="16"/>
  <c r="G16" i="16"/>
  <c r="F16" i="16"/>
  <c r="E16" i="16"/>
  <c r="D16" i="16"/>
  <c r="C16" i="16"/>
  <c r="B16" i="16"/>
  <c r="A16" i="16"/>
  <c r="A22" i="16" s="1"/>
  <c r="L15" i="16"/>
  <c r="A15" i="16"/>
  <c r="A21" i="16" s="1"/>
  <c r="L14" i="16"/>
  <c r="A14" i="16"/>
  <c r="A20" i="16" s="1"/>
  <c r="L13" i="16"/>
  <c r="A13" i="16"/>
  <c r="A19" i="16" s="1"/>
  <c r="L12" i="16"/>
  <c r="L16" i="16" s="1"/>
  <c r="A12" i="16"/>
  <c r="A18" i="16" s="1"/>
  <c r="K10" i="16"/>
  <c r="J10" i="16"/>
  <c r="I10" i="16"/>
  <c r="H10" i="16"/>
  <c r="G10" i="16"/>
  <c r="F10" i="16"/>
  <c r="E10" i="16"/>
  <c r="D10" i="16"/>
  <c r="C10" i="16"/>
  <c r="B10" i="16"/>
  <c r="L9" i="16"/>
  <c r="L8" i="16"/>
  <c r="L7" i="16"/>
  <c r="L6" i="16"/>
  <c r="L22" i="16" l="1"/>
  <c r="L10" i="16"/>
  <c r="L19" i="15"/>
  <c r="L20" i="15"/>
  <c r="L21" i="15"/>
  <c r="L18" i="15"/>
  <c r="L13" i="15"/>
  <c r="L14" i="15"/>
  <c r="L15" i="15"/>
  <c r="L12" i="15"/>
  <c r="L7" i="15"/>
  <c r="L8" i="15"/>
  <c r="L9" i="15"/>
  <c r="L6" i="15"/>
  <c r="L18" i="14"/>
  <c r="L7" i="14"/>
  <c r="B16" i="13"/>
  <c r="B10" i="13"/>
  <c r="B16" i="12"/>
  <c r="L6" i="12"/>
  <c r="B22" i="13"/>
  <c r="L19" i="13"/>
  <c r="L13" i="13"/>
  <c r="L14" i="13"/>
  <c r="L15" i="13"/>
  <c r="L12" i="13"/>
  <c r="L7" i="13"/>
  <c r="B10" i="14"/>
  <c r="B16" i="14"/>
  <c r="L19" i="14"/>
  <c r="L20" i="14"/>
  <c r="L21" i="14"/>
  <c r="L13" i="14"/>
  <c r="L14" i="14"/>
  <c r="L15" i="14"/>
  <c r="L12" i="14"/>
  <c r="L8" i="14"/>
  <c r="L9" i="14"/>
  <c r="L6" i="14"/>
  <c r="B22" i="12"/>
  <c r="L19" i="12"/>
  <c r="L20" i="12"/>
  <c r="L21" i="12"/>
  <c r="L18" i="12"/>
  <c r="L13" i="12"/>
  <c r="L14" i="12"/>
  <c r="L15" i="12"/>
  <c r="L7" i="12"/>
  <c r="L8" i="12"/>
  <c r="L9" i="12"/>
  <c r="B22" i="11"/>
  <c r="L19" i="11"/>
  <c r="L20" i="11"/>
  <c r="L21" i="11"/>
  <c r="L18" i="11"/>
  <c r="L13" i="11"/>
  <c r="L14" i="11"/>
  <c r="L15" i="11"/>
  <c r="L12" i="11"/>
  <c r="B16" i="11"/>
  <c r="L7" i="11"/>
  <c r="L8" i="11"/>
  <c r="L9" i="11"/>
  <c r="B10" i="11"/>
  <c r="B22" i="15"/>
  <c r="B16" i="15"/>
  <c r="B10" i="15"/>
  <c r="B22" i="14" l="1"/>
  <c r="L12" i="12"/>
  <c r="B10" i="12"/>
  <c r="K22" i="15"/>
  <c r="J22" i="15"/>
  <c r="I22" i="15"/>
  <c r="H22" i="15"/>
  <c r="G22" i="15"/>
  <c r="F22" i="15"/>
  <c r="E22" i="15"/>
  <c r="D22" i="15"/>
  <c r="C22" i="15"/>
  <c r="K16" i="15"/>
  <c r="J16" i="15"/>
  <c r="I16" i="15"/>
  <c r="H16" i="15"/>
  <c r="G16" i="15"/>
  <c r="F16" i="15"/>
  <c r="E16" i="15"/>
  <c r="D16" i="15"/>
  <c r="C16" i="15"/>
  <c r="A16" i="15"/>
  <c r="A22" i="15" s="1"/>
  <c r="A15" i="15"/>
  <c r="A21" i="15" s="1"/>
  <c r="A14" i="15"/>
  <c r="A20" i="15" s="1"/>
  <c r="A13" i="15"/>
  <c r="A19" i="15" s="1"/>
  <c r="L16" i="15"/>
  <c r="A12" i="15"/>
  <c r="A18" i="15" s="1"/>
  <c r="K10" i="15"/>
  <c r="J10" i="15"/>
  <c r="I10" i="15"/>
  <c r="H10" i="15"/>
  <c r="G10" i="15"/>
  <c r="F10" i="15"/>
  <c r="E10" i="15"/>
  <c r="D10" i="15"/>
  <c r="C10" i="15"/>
  <c r="L22" i="15" l="1"/>
  <c r="L10" i="15"/>
  <c r="J21" i="13"/>
  <c r="L21" i="13" s="1"/>
  <c r="J20" i="13"/>
  <c r="L20" i="13" s="1"/>
  <c r="J18" i="13"/>
  <c r="L18" i="13" s="1"/>
  <c r="J9" i="13" l="1"/>
  <c r="L9" i="13" s="1"/>
  <c r="J8" i="13"/>
  <c r="L8" i="13" s="1"/>
  <c r="J6" i="13"/>
  <c r="L6" i="13" s="1"/>
  <c r="K22" i="14" l="1"/>
  <c r="J22" i="14"/>
  <c r="I22" i="14"/>
  <c r="H22" i="14"/>
  <c r="G22" i="14"/>
  <c r="F22" i="14"/>
  <c r="E22" i="14"/>
  <c r="D22" i="14"/>
  <c r="C22" i="14"/>
  <c r="K16" i="14"/>
  <c r="J16" i="14"/>
  <c r="I16" i="14"/>
  <c r="H16" i="14"/>
  <c r="G16" i="14"/>
  <c r="F16" i="14"/>
  <c r="E16" i="14"/>
  <c r="D16" i="14"/>
  <c r="C16" i="14"/>
  <c r="A16" i="14"/>
  <c r="A22" i="14" s="1"/>
  <c r="A15" i="14"/>
  <c r="A21" i="14" s="1"/>
  <c r="A14" i="14"/>
  <c r="A20" i="14" s="1"/>
  <c r="A13" i="14"/>
  <c r="A19" i="14" s="1"/>
  <c r="A12" i="14"/>
  <c r="A18" i="14" s="1"/>
  <c r="K10" i="14"/>
  <c r="J10" i="14"/>
  <c r="I10" i="14"/>
  <c r="H10" i="14"/>
  <c r="G10" i="14"/>
  <c r="F10" i="14"/>
  <c r="E10" i="14"/>
  <c r="D10" i="14"/>
  <c r="C10" i="14"/>
  <c r="L22" i="14" l="1"/>
  <c r="L16" i="14"/>
  <c r="L10" i="14"/>
  <c r="K22" i="13"/>
  <c r="J22" i="13"/>
  <c r="I22" i="13"/>
  <c r="H22" i="13"/>
  <c r="G22" i="13"/>
  <c r="F22" i="13"/>
  <c r="E22" i="13"/>
  <c r="D22" i="13"/>
  <c r="C22" i="13"/>
  <c r="K16" i="13"/>
  <c r="J16" i="13"/>
  <c r="I16" i="13"/>
  <c r="H16" i="13"/>
  <c r="G16" i="13"/>
  <c r="F16" i="13"/>
  <c r="E16" i="13"/>
  <c r="D16" i="13"/>
  <c r="C16" i="13"/>
  <c r="A16" i="13"/>
  <c r="A22" i="13" s="1"/>
  <c r="A15" i="13"/>
  <c r="A21" i="13" s="1"/>
  <c r="A14" i="13"/>
  <c r="A20" i="13" s="1"/>
  <c r="A13" i="13"/>
  <c r="A19" i="13" s="1"/>
  <c r="A12" i="13"/>
  <c r="A18" i="13" s="1"/>
  <c r="K10" i="13"/>
  <c r="J10" i="13"/>
  <c r="I10" i="13"/>
  <c r="H10" i="13"/>
  <c r="G10" i="13"/>
  <c r="F10" i="13"/>
  <c r="E10" i="13"/>
  <c r="D10" i="13"/>
  <c r="C10" i="13"/>
  <c r="L22" i="13" l="1"/>
  <c r="L16" i="13"/>
  <c r="L10" i="13"/>
  <c r="K22" i="12"/>
  <c r="J22" i="12"/>
  <c r="I22" i="12"/>
  <c r="H22" i="12"/>
  <c r="G22" i="12"/>
  <c r="F22" i="12"/>
  <c r="E22" i="12"/>
  <c r="D22" i="12"/>
  <c r="C22" i="12"/>
  <c r="K16" i="12"/>
  <c r="J16" i="12"/>
  <c r="I16" i="12"/>
  <c r="H16" i="12"/>
  <c r="G16" i="12"/>
  <c r="F16" i="12"/>
  <c r="E16" i="12"/>
  <c r="D16" i="12"/>
  <c r="C16" i="12"/>
  <c r="A16" i="12"/>
  <c r="A22" i="12" s="1"/>
  <c r="A15" i="12"/>
  <c r="A21" i="12" s="1"/>
  <c r="A14" i="12"/>
  <c r="A20" i="12" s="1"/>
  <c r="A13" i="12"/>
  <c r="A19" i="12" s="1"/>
  <c r="A12" i="12"/>
  <c r="A18" i="12" s="1"/>
  <c r="K10" i="12"/>
  <c r="J10" i="12"/>
  <c r="I10" i="12"/>
  <c r="H10" i="12"/>
  <c r="G10" i="12"/>
  <c r="F10" i="12"/>
  <c r="E10" i="12"/>
  <c r="D10" i="12"/>
  <c r="C10" i="12"/>
  <c r="L22" i="12" l="1"/>
  <c r="L16" i="12"/>
  <c r="L10" i="12"/>
  <c r="I22" i="11"/>
  <c r="I16" i="11"/>
  <c r="F22" i="11"/>
  <c r="F16" i="11"/>
  <c r="D22" i="11"/>
  <c r="D16" i="11"/>
  <c r="E10" i="11" l="1"/>
  <c r="F10" i="11"/>
  <c r="G10" i="11"/>
  <c r="H10" i="11"/>
  <c r="I10" i="11"/>
  <c r="D10" i="11"/>
  <c r="K16" i="11" l="1"/>
  <c r="K10" i="11"/>
  <c r="K22" i="11" l="1"/>
  <c r="C6" i="11"/>
  <c r="L6" i="11" s="1"/>
  <c r="L16" i="11" l="1"/>
  <c r="L10" i="11"/>
  <c r="G22" i="11"/>
  <c r="E22" i="11"/>
  <c r="C22" i="11"/>
  <c r="J16" i="11"/>
  <c r="H16" i="11"/>
  <c r="G16" i="11"/>
  <c r="E16" i="11"/>
  <c r="C16" i="11"/>
  <c r="A16" i="11"/>
  <c r="A22" i="11" s="1"/>
  <c r="A15" i="11"/>
  <c r="A21" i="11" s="1"/>
  <c r="A14" i="11"/>
  <c r="A20" i="11" s="1"/>
  <c r="A13" i="11"/>
  <c r="A19" i="11" s="1"/>
  <c r="A12" i="11"/>
  <c r="A18" i="11" s="1"/>
  <c r="J10" i="11"/>
  <c r="C10" i="11"/>
  <c r="J22" i="11" l="1"/>
  <c r="H22" i="11"/>
  <c r="J22" i="10"/>
  <c r="L22" i="11" l="1"/>
  <c r="K21" i="10"/>
  <c r="I21" i="10"/>
  <c r="B21" i="10"/>
  <c r="K20" i="10"/>
  <c r="I20" i="10"/>
  <c r="L20" i="10" s="1"/>
  <c r="B20" i="10"/>
  <c r="K19" i="10"/>
  <c r="K22" i="10" s="1"/>
  <c r="I19" i="10"/>
  <c r="B19" i="10"/>
  <c r="K18" i="10"/>
  <c r="I18" i="10"/>
  <c r="B18" i="10"/>
  <c r="H22" i="10"/>
  <c r="G22" i="10"/>
  <c r="F22" i="10"/>
  <c r="E22" i="10"/>
  <c r="D22" i="10"/>
  <c r="C22" i="10"/>
  <c r="L21" i="10"/>
  <c r="K16" i="10"/>
  <c r="J16" i="10"/>
  <c r="I16" i="10"/>
  <c r="H16" i="10"/>
  <c r="G16" i="10"/>
  <c r="F16" i="10"/>
  <c r="E16" i="10"/>
  <c r="D16" i="10"/>
  <c r="C16" i="10"/>
  <c r="B16" i="10"/>
  <c r="A16" i="10"/>
  <c r="A22" i="10" s="1"/>
  <c r="L15" i="10"/>
  <c r="A15" i="10"/>
  <c r="A21" i="10" s="1"/>
  <c r="L14" i="10"/>
  <c r="A14" i="10"/>
  <c r="A20" i="10" s="1"/>
  <c r="L13" i="10"/>
  <c r="A13" i="10"/>
  <c r="A19" i="10" s="1"/>
  <c r="L12" i="10"/>
  <c r="A12" i="10"/>
  <c r="A18" i="10" s="1"/>
  <c r="K10" i="10"/>
  <c r="J10" i="10"/>
  <c r="I10" i="10"/>
  <c r="H10" i="10"/>
  <c r="G10" i="10"/>
  <c r="F10" i="10"/>
  <c r="E10" i="10"/>
  <c r="D10" i="10"/>
  <c r="C10" i="10"/>
  <c r="B10" i="10"/>
  <c r="L9" i="10"/>
  <c r="L8" i="10"/>
  <c r="L7" i="10"/>
  <c r="L6" i="10"/>
  <c r="B22" i="10" l="1"/>
  <c r="L19" i="10"/>
  <c r="I22" i="10"/>
  <c r="L18" i="10"/>
  <c r="L22" i="10" s="1"/>
  <c r="L16" i="10"/>
  <c r="L10" i="10"/>
  <c r="N24" i="9"/>
  <c r="M24" i="9"/>
  <c r="L24" i="9"/>
  <c r="K24" i="9"/>
  <c r="I24" i="9"/>
  <c r="H24" i="9"/>
  <c r="G24" i="9"/>
  <c r="F24" i="9"/>
  <c r="E24" i="9"/>
  <c r="D24" i="9"/>
  <c r="C24" i="9"/>
  <c r="B24" i="9"/>
  <c r="O23" i="9"/>
  <c r="O22" i="9"/>
  <c r="O21" i="9"/>
  <c r="O20" i="9"/>
  <c r="M17" i="9"/>
  <c r="K17" i="9"/>
  <c r="J17" i="9"/>
  <c r="I17" i="9"/>
  <c r="G17" i="9"/>
  <c r="F17" i="9"/>
  <c r="E17" i="9"/>
  <c r="D17" i="9"/>
  <c r="C17" i="9"/>
  <c r="N16" i="9"/>
  <c r="L16" i="9"/>
  <c r="O16" i="9" s="1"/>
  <c r="H16" i="9"/>
  <c r="N15" i="9"/>
  <c r="L15" i="9"/>
  <c r="O15" i="9" s="1"/>
  <c r="H15" i="9"/>
  <c r="N14" i="9"/>
  <c r="L14" i="9"/>
  <c r="O14" i="9" s="1"/>
  <c r="H14" i="9"/>
  <c r="N13" i="9"/>
  <c r="N17" i="9" s="1"/>
  <c r="L13" i="9"/>
  <c r="H13" i="9"/>
  <c r="H17" i="9" s="1"/>
  <c r="B13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O9" i="9"/>
  <c r="O8" i="9"/>
  <c r="O7" i="9"/>
  <c r="O6" i="9"/>
  <c r="O10" i="9" s="1"/>
  <c r="B6" i="9"/>
  <c r="O13" i="9" l="1"/>
  <c r="O17" i="9" s="1"/>
  <c r="O24" i="9"/>
  <c r="L17" i="9"/>
  <c r="B17" i="9"/>
  <c r="K22" i="7"/>
  <c r="J22" i="7"/>
  <c r="I22" i="7"/>
  <c r="H22" i="7"/>
  <c r="G22" i="7"/>
  <c r="F22" i="7"/>
  <c r="E22" i="7"/>
  <c r="D22" i="7"/>
  <c r="C22" i="7"/>
  <c r="B22" i="7"/>
  <c r="L21" i="7"/>
  <c r="L20" i="7"/>
  <c r="L19" i="7"/>
  <c r="L18" i="7"/>
  <c r="K16" i="7"/>
  <c r="J16" i="7"/>
  <c r="I16" i="7"/>
  <c r="H16" i="7"/>
  <c r="G16" i="7"/>
  <c r="F16" i="7"/>
  <c r="E16" i="7"/>
  <c r="D16" i="7"/>
  <c r="C16" i="7"/>
  <c r="B16" i="7"/>
  <c r="A16" i="7"/>
  <c r="A22" i="7" s="1"/>
  <c r="L15" i="7"/>
  <c r="A15" i="7"/>
  <c r="A21" i="7" s="1"/>
  <c r="L14" i="7"/>
  <c r="A14" i="7"/>
  <c r="A20" i="7" s="1"/>
  <c r="L13" i="7"/>
  <c r="A13" i="7"/>
  <c r="A19" i="7" s="1"/>
  <c r="L12" i="7"/>
  <c r="A12" i="7"/>
  <c r="A18" i="7" s="1"/>
  <c r="K10" i="7"/>
  <c r="J10" i="7"/>
  <c r="I10" i="7"/>
  <c r="H10" i="7"/>
  <c r="G10" i="7"/>
  <c r="F10" i="7"/>
  <c r="E10" i="7"/>
  <c r="D10" i="7"/>
  <c r="C10" i="7"/>
  <c r="B10" i="7"/>
  <c r="L9" i="7"/>
  <c r="L8" i="7"/>
  <c r="L7" i="7"/>
  <c r="L6" i="7"/>
  <c r="L22" i="7" l="1"/>
  <c r="L16" i="7"/>
  <c r="L10" i="7"/>
  <c r="H22" i="6"/>
  <c r="D22" i="6"/>
  <c r="J22" i="6"/>
  <c r="F22" i="6"/>
  <c r="B22" i="6"/>
  <c r="C22" i="6"/>
  <c r="L21" i="6"/>
  <c r="L20" i="6"/>
  <c r="L19" i="6"/>
  <c r="L18" i="6"/>
  <c r="L15" i="6"/>
  <c r="L14" i="6"/>
  <c r="L13" i="6"/>
  <c r="L12" i="6"/>
  <c r="K22" i="6"/>
  <c r="I22" i="6"/>
  <c r="G22" i="6"/>
  <c r="E22" i="6"/>
  <c r="L9" i="6"/>
  <c r="L8" i="6"/>
  <c r="L7" i="6"/>
  <c r="L6" i="6"/>
  <c r="K21" i="5"/>
  <c r="I21" i="5"/>
  <c r="F21" i="5"/>
  <c r="B21" i="5"/>
  <c r="K20" i="5"/>
  <c r="I20" i="5"/>
  <c r="F20" i="5"/>
  <c r="E20" i="5"/>
  <c r="B20" i="5"/>
  <c r="K19" i="5"/>
  <c r="I19" i="5"/>
  <c r="F19" i="5"/>
  <c r="C19" i="5"/>
  <c r="B19" i="5"/>
  <c r="K18" i="5"/>
  <c r="J18" i="5"/>
  <c r="I18" i="5"/>
  <c r="H18" i="5"/>
  <c r="G18" i="5"/>
  <c r="F18" i="5"/>
  <c r="D18" i="5"/>
  <c r="C18" i="5"/>
  <c r="B18" i="5"/>
  <c r="K16" i="5"/>
  <c r="J16" i="5"/>
  <c r="I16" i="5"/>
  <c r="G16" i="5"/>
  <c r="F16" i="5"/>
  <c r="E16" i="5"/>
  <c r="D16" i="5"/>
  <c r="C16" i="5"/>
  <c r="B16" i="5"/>
  <c r="L15" i="5"/>
  <c r="L14" i="5"/>
  <c r="L13" i="5"/>
  <c r="L12" i="5"/>
  <c r="K10" i="5"/>
  <c r="J10" i="5"/>
  <c r="I10" i="5"/>
  <c r="H10" i="5"/>
  <c r="H22" i="5" s="1"/>
  <c r="G10" i="5"/>
  <c r="F10" i="5"/>
  <c r="E10" i="5"/>
  <c r="E22" i="5" s="1"/>
  <c r="D10" i="5"/>
  <c r="C10" i="5"/>
  <c r="B10" i="5"/>
  <c r="L9" i="5"/>
  <c r="L8" i="5"/>
  <c r="L7" i="5"/>
  <c r="L6" i="5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O23" i="2"/>
  <c r="O22" i="2"/>
  <c r="O21" i="2"/>
  <c r="O20" i="2"/>
  <c r="M17" i="2"/>
  <c r="L17" i="2"/>
  <c r="K17" i="2"/>
  <c r="J17" i="2"/>
  <c r="I17" i="2"/>
  <c r="G17" i="2"/>
  <c r="F17" i="2"/>
  <c r="E17" i="2"/>
  <c r="D17" i="2"/>
  <c r="C17" i="2"/>
  <c r="N16" i="2"/>
  <c r="O16" i="2" s="1"/>
  <c r="N15" i="2"/>
  <c r="O15" i="2" s="1"/>
  <c r="N14" i="2"/>
  <c r="B14" i="2"/>
  <c r="N13" i="2"/>
  <c r="N10" i="2"/>
  <c r="M10" i="2"/>
  <c r="L10" i="2"/>
  <c r="K10" i="2"/>
  <c r="J10" i="2"/>
  <c r="I10" i="2"/>
  <c r="H10" i="2"/>
  <c r="H13" i="2" s="1"/>
  <c r="G10" i="2"/>
  <c r="F10" i="2"/>
  <c r="E10" i="2"/>
  <c r="D10" i="2"/>
  <c r="C10" i="2"/>
  <c r="O9" i="2"/>
  <c r="O8" i="2"/>
  <c r="B7" i="2"/>
  <c r="B10" i="2" s="1"/>
  <c r="O6" i="2"/>
  <c r="M24" i="3"/>
  <c r="L24" i="3"/>
  <c r="K24" i="3"/>
  <c r="J24" i="3"/>
  <c r="G24" i="3"/>
  <c r="F24" i="3"/>
  <c r="E24" i="3"/>
  <c r="D24" i="3"/>
  <c r="C24" i="3"/>
  <c r="B24" i="3"/>
  <c r="O23" i="3"/>
  <c r="O22" i="3"/>
  <c r="O21" i="3"/>
  <c r="O20" i="3"/>
  <c r="F17" i="3"/>
  <c r="C17" i="3"/>
  <c r="B17" i="3"/>
  <c r="M16" i="3"/>
  <c r="K16" i="3"/>
  <c r="J16" i="3"/>
  <c r="G16" i="3"/>
  <c r="D16" i="3"/>
  <c r="M15" i="3"/>
  <c r="K15" i="3"/>
  <c r="J15" i="3"/>
  <c r="G15" i="3"/>
  <c r="D15" i="3"/>
  <c r="M14" i="3"/>
  <c r="K14" i="3"/>
  <c r="J14" i="3"/>
  <c r="G14" i="3"/>
  <c r="O14" i="3" s="1"/>
  <c r="D14" i="3"/>
  <c r="M13" i="3"/>
  <c r="L13" i="3"/>
  <c r="K13" i="3"/>
  <c r="J13" i="3"/>
  <c r="G13" i="3"/>
  <c r="D13" i="3"/>
  <c r="M10" i="3"/>
  <c r="M17" i="3" s="1"/>
  <c r="L10" i="3"/>
  <c r="L17" i="3" s="1"/>
  <c r="K10" i="3"/>
  <c r="J10" i="3"/>
  <c r="J17" i="3" s="1"/>
  <c r="G10" i="3"/>
  <c r="G17" i="3" s="1"/>
  <c r="F10" i="3"/>
  <c r="D10" i="3"/>
  <c r="D17" i="3" s="1"/>
  <c r="C10" i="3"/>
  <c r="B10" i="3"/>
  <c r="O9" i="3"/>
  <c r="O8" i="3"/>
  <c r="O7" i="3"/>
  <c r="O6" i="3"/>
  <c r="O10" i="3" s="1"/>
  <c r="M21" i="4"/>
  <c r="J21" i="4"/>
  <c r="G21" i="4"/>
  <c r="D21" i="4"/>
  <c r="B21" i="4"/>
  <c r="M20" i="4"/>
  <c r="J20" i="4"/>
  <c r="G20" i="4"/>
  <c r="F20" i="4"/>
  <c r="D20" i="4"/>
  <c r="B20" i="4"/>
  <c r="M19" i="4"/>
  <c r="J19" i="4"/>
  <c r="G19" i="4"/>
  <c r="F19" i="4"/>
  <c r="D19" i="4"/>
  <c r="C19" i="4"/>
  <c r="B19" i="4"/>
  <c r="M18" i="4"/>
  <c r="L18" i="4"/>
  <c r="J18" i="4"/>
  <c r="I18" i="4"/>
  <c r="H18" i="4"/>
  <c r="G18" i="4"/>
  <c r="F18" i="4"/>
  <c r="E18" i="4"/>
  <c r="D18" i="4"/>
  <c r="C18" i="4"/>
  <c r="O18" i="4" s="1"/>
  <c r="B18" i="4"/>
  <c r="M16" i="4"/>
  <c r="L16" i="4"/>
  <c r="J16" i="4"/>
  <c r="H16" i="4"/>
  <c r="G16" i="4"/>
  <c r="F16" i="4"/>
  <c r="E16" i="4"/>
  <c r="D16" i="4"/>
  <c r="C16" i="4"/>
  <c r="B16" i="4"/>
  <c r="O15" i="4"/>
  <c r="O14" i="4"/>
  <c r="O13" i="4"/>
  <c r="O12" i="4"/>
  <c r="M10" i="4"/>
  <c r="M22" i="4" s="1"/>
  <c r="L10" i="4"/>
  <c r="L22" i="4" s="1"/>
  <c r="J10" i="4"/>
  <c r="I10" i="4"/>
  <c r="I22" i="4" s="1"/>
  <c r="H10" i="4"/>
  <c r="H22" i="4" s="1"/>
  <c r="G10" i="4"/>
  <c r="F10" i="4"/>
  <c r="F22" i="4" s="1"/>
  <c r="E10" i="4"/>
  <c r="D10" i="4"/>
  <c r="D22" i="4" s="1"/>
  <c r="C10" i="4"/>
  <c r="B10" i="4"/>
  <c r="O9" i="4"/>
  <c r="O8" i="4"/>
  <c r="O7" i="4"/>
  <c r="O6" i="4"/>
  <c r="G22" i="4" l="1"/>
  <c r="J22" i="5"/>
  <c r="C22" i="5"/>
  <c r="N17" i="2"/>
  <c r="L22" i="6"/>
  <c r="L10" i="6"/>
  <c r="L16" i="6"/>
  <c r="E22" i="4"/>
  <c r="O16" i="4"/>
  <c r="O20" i="4"/>
  <c r="O22" i="4" s="1"/>
  <c r="O13" i="3"/>
  <c r="O15" i="3"/>
  <c r="O24" i="3"/>
  <c r="O7" i="2"/>
  <c r="O10" i="2" s="1"/>
  <c r="O14" i="2"/>
  <c r="J22" i="4"/>
  <c r="K17" i="3"/>
  <c r="O16" i="3"/>
  <c r="O24" i="2"/>
  <c r="L10" i="5"/>
  <c r="F22" i="5"/>
  <c r="O10" i="4"/>
  <c r="O19" i="4"/>
  <c r="B22" i="4"/>
  <c r="K22" i="5"/>
  <c r="I22" i="5"/>
  <c r="G22" i="5"/>
  <c r="L19" i="5"/>
  <c r="B22" i="5"/>
  <c r="D22" i="5"/>
  <c r="L16" i="5"/>
  <c r="L20" i="5"/>
  <c r="L21" i="5"/>
  <c r="L18" i="5"/>
  <c r="H17" i="2"/>
  <c r="O13" i="2"/>
  <c r="O21" i="4"/>
  <c r="C22" i="4"/>
  <c r="B17" i="2"/>
  <c r="O17" i="3" l="1"/>
  <c r="O17" i="2"/>
  <c r="L22" i="5"/>
</calcChain>
</file>

<file path=xl/sharedStrings.xml><?xml version="1.0" encoding="utf-8"?>
<sst xmlns="http://schemas.openxmlformats.org/spreadsheetml/2006/main" count="443" uniqueCount="77">
  <si>
    <t xml:space="preserve"> LONG   TERM   INSURANCE   BUSINESS</t>
  </si>
  <si>
    <t>(Amount  Rs 000)</t>
  </si>
  <si>
    <t>ANALYSIS OF PREMIUM</t>
  </si>
  <si>
    <t>ALBATROSS</t>
  </si>
  <si>
    <t>ANGLO MTIUS</t>
  </si>
  <si>
    <t xml:space="preserve">BAI </t>
  </si>
  <si>
    <t>CEYLINCO STELLA</t>
  </si>
  <si>
    <t>IOGA</t>
  </si>
  <si>
    <t>ISLAND LIFE</t>
  </si>
  <si>
    <t>LAMCO</t>
  </si>
  <si>
    <t>LAPRUDENCE</t>
  </si>
  <si>
    <t>LIC</t>
  </si>
  <si>
    <t>MTIAN EAGLE</t>
  </si>
  <si>
    <t>MTIUS UNION</t>
  </si>
  <si>
    <t>SICOM</t>
  </si>
  <si>
    <t>SUN</t>
  </si>
  <si>
    <t>TOTAL</t>
  </si>
  <si>
    <t>GROSS PREMIUM RECEIVED  :</t>
  </si>
  <si>
    <t xml:space="preserve">     Life Assurance</t>
  </si>
  <si>
    <t xml:space="preserve">     Pension</t>
  </si>
  <si>
    <t xml:space="preserve">     Permanent Health Insurance</t>
  </si>
  <si>
    <t xml:space="preserve">     Linked Long Term Insurance</t>
  </si>
  <si>
    <t xml:space="preserve">     Total</t>
  </si>
  <si>
    <t>NET PREMIUM RECEIVED AND RECEIVABLE  :</t>
  </si>
  <si>
    <t>PREMIUM ON REINSURANCE CEDED</t>
  </si>
  <si>
    <t xml:space="preserve"> PREMIUMS BREAKDOWN BY INDIVIDUAL INSURER  FOR  THE  YEAR   2009</t>
  </si>
  <si>
    <t xml:space="preserve"> PREMIUMS BREAKDOWN BY INDIVIDUAL INSURER  FOR  THE  YEAR   2010</t>
  </si>
  <si>
    <t>Anglo</t>
  </si>
  <si>
    <t>BAI</t>
  </si>
  <si>
    <t>CIM LIFE</t>
  </si>
  <si>
    <t>LPM</t>
  </si>
  <si>
    <t>MUA</t>
  </si>
  <si>
    <t>PHOENIX</t>
  </si>
  <si>
    <t xml:space="preserve"> PREMIUMS BREAKDOWN BY INDIVIDUAL INSURER  FOR  THE  YEAR   2011</t>
  </si>
  <si>
    <t>ANGLO</t>
  </si>
  <si>
    <t xml:space="preserve">IOGA i </t>
  </si>
  <si>
    <t>LAMCO i</t>
  </si>
  <si>
    <t>PHOENIX i</t>
  </si>
  <si>
    <t xml:space="preserve"> PREMIUMS BREAKDOWN BY INDIVIDUAL INSURER  FOR  THE  YEAR   2012</t>
  </si>
  <si>
    <t xml:space="preserve"> PREMIUMS BREAKDOWN BY INDIVIDUAL INSURER  FOR  THE  YEAR   2013</t>
  </si>
  <si>
    <t>IOGA L</t>
  </si>
  <si>
    <t xml:space="preserve">ISLAND </t>
  </si>
  <si>
    <t>LA PRUDENCE</t>
  </si>
  <si>
    <t>LAMCO L</t>
  </si>
  <si>
    <t>METROPOLITAN</t>
  </si>
  <si>
    <t>PHOENIX L</t>
  </si>
  <si>
    <t>SICOM L</t>
  </si>
  <si>
    <t>Life Assurance</t>
  </si>
  <si>
    <t>Pension</t>
  </si>
  <si>
    <t>Permanent Health Insurance</t>
  </si>
  <si>
    <t>Linked Long Term Insurance</t>
  </si>
  <si>
    <t>* Closed Life Fund</t>
  </si>
  <si>
    <t>GROSS PREMIUMS, RECEIVED AND RECEIVABLE</t>
  </si>
  <si>
    <t>PREMIUMS ON REINSURANCE CEDED</t>
  </si>
  <si>
    <t>NET PREMIUMS RECEIVED AND RECEIVABLE</t>
  </si>
  <si>
    <t>IOGA*</t>
  </si>
  <si>
    <t>LAMCO*</t>
  </si>
  <si>
    <t>PHOENIX*</t>
  </si>
  <si>
    <t xml:space="preserve"> LONG TERM INSURANCE BUSINESS</t>
  </si>
  <si>
    <t xml:space="preserve"> PREMIUMS BREAKDOWN BY INDIVIDUAL INSURER FOR THE YEAR 2014</t>
  </si>
  <si>
    <t xml:space="preserve"> PREMIUMS BREAKDOWN BY INDIVIDUAL INSURER  FOR  THE  YEAR   2008</t>
  </si>
  <si>
    <t xml:space="preserve"> PREMIUMS BREAKDOWN BY INDIVIDUAL INSURER FOR THE YEAR 2015</t>
  </si>
  <si>
    <t>SWAN LIFE</t>
  </si>
  <si>
    <t xml:space="preserve"> PREMIUMS BREAKDOWN BY INDIVIDUAL INSURER FOR THE YEAR 2016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</si>
  <si>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</si>
  <si>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IOGA *</t>
  </si>
  <si>
    <t>LAMCO *</t>
  </si>
  <si>
    <t>PHOENIX *</t>
  </si>
  <si>
    <t xml:space="preserve"> PREMIUMS BREAKDOWN BY INDIVIDUAL INSURER FOR THE YEAR 2017</t>
  </si>
  <si>
    <t xml:space="preserve"> PREMIUMS BREAKDOWN BY INDIVIDUAL INSURER FOR THE YEAR 2018</t>
  </si>
  <si>
    <t xml:space="preserve"> PREMIUMS BREAKDOWN BY INDIVIDUAL INSURER FOR THE YEAR 2019</t>
  </si>
  <si>
    <t>NICL</t>
  </si>
  <si>
    <t xml:space="preserve"> PREMIUMS BREAKDOWN BY INDIVIDUAL INSURER FOR THE YEAR 2020</t>
  </si>
  <si>
    <t>Afri Life Insurance Ltd (previously known as Metropolitan Life (Mauritius) Ltd) **</t>
  </si>
  <si>
    <t>** Date of change of name: September 2019</t>
  </si>
  <si>
    <t xml:space="preserve"> PREMIUMS BREAKDOWN BY INDIVIDUAL INSURER FOR THE YEAR 2021</t>
  </si>
  <si>
    <t xml:space="preserve"> PREMIUMS BREAKDOWN BY INDIVIDUAL INSURER FOR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</si>
</sst>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color indexed="9"/>
      <name val="Arial Narrow"/>
      <family val="2"/>
    </font>
    <font>
      <b/>
      <sz val="10"/>
      <color indexed="17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2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sz val="10"/>
      <color theme="9" tint="-0.499984740745262"/>
      <name val="Arial Narrow"/>
      <family val="2"/>
    </font>
    <font>
      <sz val="12"/>
      <color indexed="8"/>
      <name val="Arial"/>
      <family val="2"/>
    </font>
    <font>
      <b/>
      <sz val="10"/>
      <color theme="5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sz val="10"/>
      <color theme="5" tint="-0.499984740745262"/>
      <name val="Arial Narrow"/>
      <family val="2"/>
    </font>
    <font>
      <sz val="10"/>
      <color theme="6" tint="-0.499984740745262"/>
      <name val="Arial Narrow"/>
      <family val="2"/>
    </font>
    <font>
      <sz val="12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3" tint="0.79998168889431442"/>
      </patternFill>
    </fill>
    <fill>
      <patternFill patternType="solid">
        <fgColor rgb="FF99CC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3" fontId="3" fillId="0" borderId="0" xfId="0" applyNumberFormat="1" applyFont="1"/>
    <xf numFmtId="0" fontId="5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7" fillId="0" borderId="0" xfId="1" applyFont="1"/>
    <xf numFmtId="43" fontId="7" fillId="0" borderId="0" xfId="1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/>
    <xf numFmtId="1" fontId="12" fillId="8" borderId="5" xfId="0" applyNumberFormat="1" applyFont="1" applyFill="1" applyBorder="1" applyAlignment="1">
      <alignment horizontal="center" vertical="center"/>
    </xf>
    <xf numFmtId="164" fontId="12" fillId="8" borderId="5" xfId="3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164" fontId="9" fillId="0" borderId="5" xfId="0" applyNumberFormat="1" applyFont="1" applyBorder="1"/>
    <xf numFmtId="164" fontId="12" fillId="0" borderId="5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164" fontId="13" fillId="0" borderId="9" xfId="1" applyNumberFormat="1" applyFont="1" applyBorder="1" applyAlignment="1">
      <alignment vertical="center"/>
    </xf>
    <xf numFmtId="164" fontId="14" fillId="0" borderId="11" xfId="1" applyNumberFormat="1" applyFont="1" applyBorder="1" applyAlignment="1">
      <alignment vertical="top"/>
    </xf>
    <xf numFmtId="3" fontId="12" fillId="9" borderId="5" xfId="0" applyNumberFormat="1" applyFont="1" applyFill="1" applyBorder="1" applyAlignment="1">
      <alignment horizontal="center" vertical="center"/>
    </xf>
    <xf numFmtId="3" fontId="12" fillId="9" borderId="5" xfId="0" applyNumberFormat="1" applyFont="1" applyFill="1" applyBorder="1" applyAlignment="1">
      <alignment horizontal="left" vertical="center" indent="1"/>
    </xf>
    <xf numFmtId="164" fontId="14" fillId="0" borderId="31" xfId="1" applyNumberFormat="1" applyFont="1" applyBorder="1" applyAlignment="1">
      <alignment vertical="top"/>
    </xf>
    <xf numFmtId="3" fontId="12" fillId="9" borderId="7" xfId="0" applyNumberFormat="1" applyFont="1" applyFill="1" applyBorder="1" applyAlignment="1">
      <alignment horizontal="left" vertical="center" indent="1"/>
    </xf>
    <xf numFmtId="3" fontId="12" fillId="10" borderId="9" xfId="0" applyNumberFormat="1" applyFont="1" applyFill="1" applyBorder="1" applyAlignment="1">
      <alignment horizontal="center" vertical="center"/>
    </xf>
    <xf numFmtId="3" fontId="12" fillId="9" borderId="11" xfId="0" applyNumberFormat="1" applyFont="1" applyFill="1" applyBorder="1" applyAlignment="1">
      <alignment horizontal="center" vertical="center"/>
    </xf>
    <xf numFmtId="164" fontId="14" fillId="0" borderId="0" xfId="1" applyNumberFormat="1" applyFont="1" applyBorder="1" applyAlignment="1">
      <alignment vertical="top"/>
    </xf>
    <xf numFmtId="164" fontId="15" fillId="0" borderId="0" xfId="1" applyNumberFormat="1" applyFont="1"/>
    <xf numFmtId="0" fontId="18" fillId="0" borderId="0" xfId="0" applyFont="1"/>
    <xf numFmtId="0" fontId="16" fillId="0" borderId="0" xfId="6" applyFont="1" applyFill="1" applyBorder="1" applyAlignment="1"/>
    <xf numFmtId="164" fontId="9" fillId="0" borderId="5" xfId="0" applyNumberFormat="1" applyFont="1" applyFill="1" applyBorder="1" applyAlignment="1">
      <alignment horizontal="center" vertical="center"/>
    </xf>
    <xf numFmtId="164" fontId="14" fillId="0" borderId="5" xfId="1" applyNumberFormat="1" applyFont="1" applyBorder="1" applyAlignment="1">
      <alignment vertical="center"/>
    </xf>
    <xf numFmtId="164" fontId="14" fillId="0" borderId="7" xfId="1" applyNumberFormat="1" applyFont="1" applyBorder="1" applyAlignment="1">
      <alignment vertical="center"/>
    </xf>
    <xf numFmtId="0" fontId="16" fillId="0" borderId="0" xfId="5" applyFont="1" applyFill="1" applyBorder="1" applyAlignment="1"/>
    <xf numFmtId="3" fontId="19" fillId="0" borderId="0" xfId="0" applyNumberFormat="1" applyFont="1" applyFill="1" applyAlignment="1"/>
    <xf numFmtId="1" fontId="12" fillId="8" borderId="27" xfId="0" applyNumberFormat="1" applyFont="1" applyFill="1" applyBorder="1" applyAlignment="1">
      <alignment horizontal="center" vertical="center"/>
    </xf>
    <xf numFmtId="164" fontId="12" fillId="8" borderId="9" xfId="3" applyNumberFormat="1" applyFont="1" applyFill="1" applyBorder="1" applyAlignment="1">
      <alignment horizontal="center" vertical="center" wrapText="1"/>
    </xf>
    <xf numFmtId="164" fontId="12" fillId="8" borderId="9" xfId="3" applyNumberFormat="1" applyFont="1" applyFill="1" applyBorder="1" applyAlignment="1">
      <alignment horizontal="center" wrapText="1"/>
    </xf>
    <xf numFmtId="0" fontId="12" fillId="10" borderId="10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/>
    <xf numFmtId="164" fontId="9" fillId="0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164" fontId="9" fillId="0" borderId="5" xfId="3" applyNumberFormat="1" applyFont="1" applyFill="1" applyBorder="1" applyAlignment="1">
      <alignment horizontal="center" vertical="center"/>
    </xf>
    <xf numFmtId="164" fontId="20" fillId="0" borderId="5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164" fontId="9" fillId="0" borderId="5" xfId="3" applyNumberFormat="1" applyFont="1" applyFill="1" applyBorder="1" applyAlignment="1">
      <alignment horizontal="center"/>
    </xf>
    <xf numFmtId="164" fontId="12" fillId="0" borderId="6" xfId="3" applyNumberFormat="1" applyFont="1" applyBorder="1" applyAlignment="1">
      <alignment horizontal="center" vertical="center"/>
    </xf>
    <xf numFmtId="164" fontId="9" fillId="0" borderId="5" xfId="3" applyNumberFormat="1" applyFont="1" applyBorder="1" applyAlignment="1">
      <alignment horizontal="center" vertical="center"/>
    </xf>
    <xf numFmtId="164" fontId="9" fillId="0" borderId="6" xfId="3" applyNumberFormat="1" applyFont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/>
    </xf>
    <xf numFmtId="164" fontId="9" fillId="0" borderId="12" xfId="3" applyNumberFormat="1" applyFont="1" applyBorder="1" applyAlignment="1">
      <alignment horizontal="center" vertical="center"/>
    </xf>
    <xf numFmtId="164" fontId="12" fillId="0" borderId="13" xfId="3" applyNumberFormat="1" applyFont="1" applyBorder="1" applyAlignment="1">
      <alignment horizontal="center" vertical="center"/>
    </xf>
    <xf numFmtId="164" fontId="12" fillId="0" borderId="9" xfId="3" applyNumberFormat="1" applyFont="1" applyFill="1" applyBorder="1" applyAlignment="1">
      <alignment horizontal="center" vertical="center"/>
    </xf>
    <xf numFmtId="164" fontId="12" fillId="0" borderId="10" xfId="3" applyNumberFormat="1" applyFont="1" applyBorder="1" applyAlignment="1">
      <alignment horizontal="center" vertical="center"/>
    </xf>
    <xf numFmtId="164" fontId="9" fillId="0" borderId="3" xfId="3" applyNumberFormat="1" applyFont="1" applyFill="1" applyBorder="1" applyAlignment="1">
      <alignment horizontal="center" vertical="center"/>
    </xf>
    <xf numFmtId="164" fontId="9" fillId="0" borderId="3" xfId="3" applyNumberFormat="1" applyFont="1" applyFill="1" applyBorder="1" applyAlignment="1">
      <alignment horizontal="center"/>
    </xf>
    <xf numFmtId="164" fontId="9" fillId="0" borderId="3" xfId="3" applyNumberFormat="1" applyFont="1" applyBorder="1" applyAlignment="1">
      <alignment horizontal="center" vertical="center"/>
    </xf>
    <xf numFmtId="164" fontId="12" fillId="0" borderId="4" xfId="3" applyNumberFormat="1" applyFont="1" applyBorder="1" applyAlignment="1">
      <alignment horizontal="center" vertical="center"/>
    </xf>
    <xf numFmtId="164" fontId="12" fillId="0" borderId="9" xfId="0" applyNumberFormat="1" applyFont="1" applyFill="1" applyBorder="1" applyAlignment="1">
      <alignment vertical="center"/>
    </xf>
    <xf numFmtId="164" fontId="12" fillId="0" borderId="10" xfId="3" applyNumberFormat="1" applyFont="1" applyFill="1" applyBorder="1" applyAlignment="1">
      <alignment horizontal="center" vertical="center"/>
    </xf>
    <xf numFmtId="164" fontId="20" fillId="0" borderId="0" xfId="0" applyNumberFormat="1" applyFont="1" applyFill="1"/>
    <xf numFmtId="0" fontId="20" fillId="0" borderId="0" xfId="0" applyFont="1" applyFill="1"/>
    <xf numFmtId="0" fontId="20" fillId="0" borderId="0" xfId="0" applyFont="1"/>
    <xf numFmtId="38" fontId="20" fillId="0" borderId="0" xfId="0" applyNumberFormat="1" applyFont="1" applyFill="1"/>
    <xf numFmtId="43" fontId="20" fillId="0" borderId="0" xfId="3" applyFont="1"/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vertical="center"/>
    </xf>
    <xf numFmtId="3" fontId="12" fillId="9" borderId="23" xfId="0" applyNumberFormat="1" applyFont="1" applyFill="1" applyBorder="1" applyAlignment="1">
      <alignment vertical="center"/>
    </xf>
    <xf numFmtId="3" fontId="12" fillId="9" borderId="29" xfId="0" applyNumberFormat="1" applyFont="1" applyFill="1" applyBorder="1" applyAlignment="1">
      <alignment vertical="center"/>
    </xf>
    <xf numFmtId="3" fontId="12" fillId="10" borderId="15" xfId="0" applyNumberFormat="1" applyFont="1" applyFill="1" applyBorder="1" applyAlignment="1">
      <alignment vertical="center"/>
    </xf>
    <xf numFmtId="3" fontId="12" fillId="9" borderId="17" xfId="0" applyNumberFormat="1" applyFont="1" applyFill="1" applyBorder="1" applyAlignment="1">
      <alignment vertical="center" wrapText="1"/>
    </xf>
    <xf numFmtId="3" fontId="12" fillId="9" borderId="16" xfId="0" applyNumberFormat="1" applyFont="1" applyFill="1" applyBorder="1" applyAlignment="1">
      <alignment vertical="center" wrapText="1"/>
    </xf>
    <xf numFmtId="0" fontId="23" fillId="0" borderId="0" xfId="0" applyFont="1"/>
    <xf numFmtId="0" fontId="11" fillId="0" borderId="0" xfId="0" applyFont="1" applyAlignment="1">
      <alignment vertical="center"/>
    </xf>
    <xf numFmtId="164" fontId="24" fillId="8" borderId="9" xfId="3" applyNumberFormat="1" applyFont="1" applyFill="1" applyBorder="1" applyAlignment="1">
      <alignment horizontal="center" vertical="center" wrapText="1"/>
    </xf>
    <xf numFmtId="164" fontId="25" fillId="8" borderId="9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3" fontId="20" fillId="0" borderId="5" xfId="0" applyNumberFormat="1" applyFont="1" applyBorder="1" applyAlignment="1">
      <alignment vertical="center"/>
    </xf>
    <xf numFmtId="3" fontId="26" fillId="0" borderId="5" xfId="0" applyNumberFormat="1" applyFont="1" applyBorder="1" applyAlignment="1">
      <alignment vertical="center"/>
    </xf>
    <xf numFmtId="164" fontId="22" fillId="0" borderId="5" xfId="3" applyNumberFormat="1" applyFont="1" applyFill="1" applyBorder="1" applyAlignment="1">
      <alignment horizontal="center" vertical="center"/>
    </xf>
    <xf numFmtId="164" fontId="26" fillId="0" borderId="5" xfId="3" applyNumberFormat="1" applyFont="1" applyFill="1" applyBorder="1" applyAlignment="1">
      <alignment horizontal="center" vertical="center"/>
    </xf>
    <xf numFmtId="164" fontId="26" fillId="0" borderId="12" xfId="3" applyNumberFormat="1" applyFont="1" applyFill="1" applyBorder="1" applyAlignment="1">
      <alignment horizontal="center" vertical="center"/>
    </xf>
    <xf numFmtId="164" fontId="22" fillId="0" borderId="12" xfId="3" applyNumberFormat="1" applyFont="1" applyFill="1" applyBorder="1" applyAlignment="1">
      <alignment horizontal="center" vertical="center"/>
    </xf>
    <xf numFmtId="164" fontId="24" fillId="0" borderId="9" xfId="3" applyNumberFormat="1" applyFont="1" applyFill="1" applyBorder="1" applyAlignment="1">
      <alignment horizontal="center" vertical="center"/>
    </xf>
    <xf numFmtId="164" fontId="12" fillId="0" borderId="9" xfId="3" applyNumberFormat="1" applyFont="1" applyFill="1" applyBorder="1" applyAlignment="1">
      <alignment horizontal="center"/>
    </xf>
    <xf numFmtId="164" fontId="25" fillId="0" borderId="9" xfId="3" applyNumberFormat="1" applyFont="1" applyFill="1" applyBorder="1" applyAlignment="1">
      <alignment horizontal="center"/>
    </xf>
    <xf numFmtId="164" fontId="25" fillId="0" borderId="9" xfId="3" applyNumberFormat="1" applyFont="1" applyFill="1" applyBorder="1" applyAlignment="1">
      <alignment horizontal="center" vertical="center"/>
    </xf>
    <xf numFmtId="164" fontId="26" fillId="0" borderId="3" xfId="3" applyNumberFormat="1" applyFont="1" applyFill="1" applyBorder="1" applyAlignment="1">
      <alignment horizontal="center" vertical="center"/>
    </xf>
    <xf numFmtId="164" fontId="22" fillId="0" borderId="3" xfId="3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/>
    <xf numFmtId="3" fontId="24" fillId="0" borderId="9" xfId="0" applyNumberFormat="1" applyFont="1" applyFill="1" applyBorder="1"/>
    <xf numFmtId="3" fontId="25" fillId="0" borderId="9" xfId="0" applyNumberFormat="1" applyFont="1" applyFill="1" applyBorder="1"/>
    <xf numFmtId="164" fontId="9" fillId="0" borderId="9" xfId="3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12" fillId="8" borderId="9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/>
    </xf>
    <xf numFmtId="164" fontId="9" fillId="0" borderId="5" xfId="1" applyNumberFormat="1" applyFont="1" applyBorder="1" applyAlignment="1">
      <alignment horizontal="center" vertical="center"/>
    </xf>
    <xf numFmtId="164" fontId="12" fillId="0" borderId="6" xfId="1" applyNumberFormat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center" vertical="center"/>
    </xf>
    <xf numFmtId="164" fontId="9" fillId="0" borderId="12" xfId="1" applyNumberFormat="1" applyFont="1" applyFill="1" applyBorder="1" applyAlignment="1">
      <alignment horizontal="center" vertical="center"/>
    </xf>
    <xf numFmtId="164" fontId="9" fillId="0" borderId="12" xfId="1" applyNumberFormat="1" applyFont="1" applyFill="1" applyBorder="1" applyAlignment="1">
      <alignment horizontal="center"/>
    </xf>
    <xf numFmtId="164" fontId="9" fillId="0" borderId="12" xfId="1" applyNumberFormat="1" applyFont="1" applyBorder="1" applyAlignment="1">
      <alignment horizontal="center" vertical="center"/>
    </xf>
    <xf numFmtId="164" fontId="12" fillId="0" borderId="13" xfId="1" applyNumberFormat="1" applyFont="1" applyBorder="1" applyAlignment="1">
      <alignment horizontal="center" vertical="center"/>
    </xf>
    <xf numFmtId="164" fontId="12" fillId="0" borderId="9" xfId="1" applyNumberFormat="1" applyFont="1" applyFill="1" applyBorder="1" applyAlignment="1">
      <alignment horizontal="center" vertical="center"/>
    </xf>
    <xf numFmtId="164" fontId="12" fillId="0" borderId="9" xfId="1" applyNumberFormat="1" applyFont="1" applyFill="1" applyBorder="1" applyAlignment="1">
      <alignment horizontal="center"/>
    </xf>
    <xf numFmtId="164" fontId="12" fillId="0" borderId="10" xfId="1" applyNumberFormat="1" applyFont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/>
    </xf>
    <xf numFmtId="164" fontId="9" fillId="0" borderId="3" xfId="1" applyNumberFormat="1" applyFont="1" applyBorder="1" applyAlignment="1">
      <alignment horizontal="center" vertical="center"/>
    </xf>
    <xf numFmtId="164" fontId="12" fillId="0" borderId="4" xfId="1" applyNumberFormat="1" applyFont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5" fontId="21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3" fontId="20" fillId="0" borderId="0" xfId="0" applyNumberFormat="1" applyFont="1" applyFill="1"/>
    <xf numFmtId="43" fontId="20" fillId="0" borderId="0" xfId="1" applyFont="1"/>
    <xf numFmtId="164" fontId="21" fillId="0" borderId="0" xfId="1" applyNumberFormat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horizontal="center" vertical="center"/>
    </xf>
    <xf numFmtId="3" fontId="19" fillId="0" borderId="0" xfId="0" applyNumberFormat="1" applyFont="1" applyAlignment="1"/>
    <xf numFmtId="0" fontId="12" fillId="2" borderId="14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right" vertical="center"/>
    </xf>
    <xf numFmtId="0" fontId="9" fillId="0" borderId="21" xfId="0" applyFont="1" applyBorder="1"/>
    <xf numFmtId="0" fontId="9" fillId="0" borderId="2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164" fontId="9" fillId="0" borderId="5" xfId="2" applyNumberFormat="1" applyFont="1" applyFill="1" applyBorder="1" applyAlignment="1">
      <alignment horizontal="center" vertical="center"/>
    </xf>
    <xf numFmtId="164" fontId="9" fillId="0" borderId="5" xfId="2" applyNumberFormat="1" applyFont="1" applyFill="1" applyBorder="1" applyAlignment="1">
      <alignment horizontal="center"/>
    </xf>
    <xf numFmtId="164" fontId="9" fillId="0" borderId="5" xfId="2" applyNumberFormat="1" applyFont="1" applyBorder="1" applyAlignment="1">
      <alignment horizontal="center" vertical="center"/>
    </xf>
    <xf numFmtId="164" fontId="12" fillId="0" borderId="6" xfId="2" applyNumberFormat="1" applyFont="1" applyBorder="1" applyAlignment="1">
      <alignment horizontal="center" vertical="center"/>
    </xf>
    <xf numFmtId="164" fontId="9" fillId="0" borderId="6" xfId="2" applyNumberFormat="1" applyFont="1" applyBorder="1" applyAlignment="1">
      <alignment horizontal="center" vertical="center"/>
    </xf>
    <xf numFmtId="164" fontId="9" fillId="0" borderId="7" xfId="2" applyNumberFormat="1" applyFont="1" applyFill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/>
    </xf>
    <xf numFmtId="164" fontId="9" fillId="0" borderId="7" xfId="2" applyNumberFormat="1" applyFont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164" fontId="12" fillId="0" borderId="9" xfId="2" applyNumberFormat="1" applyFont="1" applyFill="1" applyBorder="1" applyAlignment="1">
      <alignment horizontal="center" vertical="center"/>
    </xf>
    <xf numFmtId="164" fontId="12" fillId="0" borderId="9" xfId="2" applyNumberFormat="1" applyFont="1" applyFill="1" applyBorder="1" applyAlignment="1">
      <alignment horizontal="center"/>
    </xf>
    <xf numFmtId="164" fontId="12" fillId="0" borderId="10" xfId="2" applyNumberFormat="1" applyFont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164" fontId="12" fillId="0" borderId="4" xfId="2" applyNumberFormat="1" applyFont="1" applyBorder="1" applyAlignment="1">
      <alignment horizontal="center" vertical="center"/>
    </xf>
    <xf numFmtId="164" fontId="9" fillId="0" borderId="11" xfId="2" applyNumberFormat="1" applyFont="1" applyFill="1" applyBorder="1" applyAlignment="1">
      <alignment horizontal="center"/>
    </xf>
    <xf numFmtId="164" fontId="9" fillId="0" borderId="24" xfId="2" applyNumberFormat="1" applyFont="1" applyFill="1" applyBorder="1" applyAlignment="1">
      <alignment horizontal="center" vertical="center"/>
    </xf>
    <xf numFmtId="164" fontId="9" fillId="0" borderId="24" xfId="2" applyNumberFormat="1" applyFont="1" applyBorder="1" applyAlignment="1">
      <alignment horizontal="center" vertical="center"/>
    </xf>
    <xf numFmtId="164" fontId="12" fillId="0" borderId="25" xfId="2" applyNumberFormat="1" applyFont="1" applyBorder="1" applyAlignment="1">
      <alignment horizontal="center" vertical="center"/>
    </xf>
    <xf numFmtId="164" fontId="12" fillId="0" borderId="9" xfId="2" applyNumberFormat="1" applyFont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center" vertical="center"/>
    </xf>
    <xf numFmtId="164" fontId="12" fillId="0" borderId="26" xfId="2" applyNumberFormat="1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43" fontId="20" fillId="0" borderId="0" xfId="2" applyFont="1"/>
    <xf numFmtId="3" fontId="12" fillId="6" borderId="20" xfId="0" applyNumberFormat="1" applyFont="1" applyFill="1" applyBorder="1" applyAlignment="1">
      <alignment vertical="center"/>
    </xf>
    <xf numFmtId="3" fontId="12" fillId="6" borderId="23" xfId="0" applyNumberFormat="1" applyFont="1" applyFill="1" applyBorder="1" applyAlignment="1">
      <alignment vertical="center"/>
    </xf>
    <xf numFmtId="3" fontId="12" fillId="6" borderId="17" xfId="0" applyNumberFormat="1" applyFont="1" applyFill="1" applyBorder="1" applyAlignment="1">
      <alignment vertical="center"/>
    </xf>
    <xf numFmtId="3" fontId="12" fillId="5" borderId="15" xfId="0" applyNumberFormat="1" applyFont="1" applyFill="1" applyBorder="1" applyAlignment="1">
      <alignment vertical="center"/>
    </xf>
    <xf numFmtId="3" fontId="12" fillId="6" borderId="16" xfId="0" applyNumberFormat="1" applyFont="1" applyFill="1" applyBorder="1" applyAlignment="1">
      <alignment vertical="center" wrapText="1"/>
    </xf>
    <xf numFmtId="3" fontId="12" fillId="6" borderId="16" xfId="0" applyNumberFormat="1" applyFont="1" applyFill="1" applyBorder="1" applyAlignment="1">
      <alignment vertical="center"/>
    </xf>
    <xf numFmtId="38" fontId="20" fillId="0" borderId="0" xfId="0" applyNumberFormat="1" applyFont="1" applyFill="1" applyAlignment="1">
      <alignment horizontal="center"/>
    </xf>
    <xf numFmtId="164" fontId="19" fillId="2" borderId="14" xfId="1" applyNumberFormat="1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/>
    </xf>
    <xf numFmtId="0" fontId="19" fillId="0" borderId="2" xfId="0" applyFont="1" applyBorder="1" applyAlignment="1">
      <alignment horizontal="right"/>
    </xf>
    <xf numFmtId="164" fontId="20" fillId="0" borderId="3" xfId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164" fontId="19" fillId="0" borderId="4" xfId="1" applyNumberFormat="1" applyFont="1" applyBorder="1" applyAlignment="1">
      <alignment horizontal="center"/>
    </xf>
    <xf numFmtId="164" fontId="20" fillId="0" borderId="5" xfId="1" applyNumberFormat="1" applyFont="1" applyFill="1" applyBorder="1" applyAlignment="1">
      <alignment horizontal="center"/>
    </xf>
    <xf numFmtId="164" fontId="20" fillId="0" borderId="5" xfId="1" applyNumberFormat="1" applyFont="1" applyBorder="1" applyAlignment="1">
      <alignment horizontal="center"/>
    </xf>
    <xf numFmtId="164" fontId="19" fillId="0" borderId="6" xfId="1" applyNumberFormat="1" applyFont="1" applyBorder="1" applyAlignment="1">
      <alignment horizontal="center"/>
    </xf>
    <xf numFmtId="164" fontId="20" fillId="0" borderId="6" xfId="1" applyNumberFormat="1" applyFont="1" applyBorder="1" applyAlignment="1">
      <alignment horizontal="center"/>
    </xf>
    <xf numFmtId="164" fontId="20" fillId="0" borderId="7" xfId="1" applyNumberFormat="1" applyFont="1" applyFill="1" applyBorder="1" applyAlignment="1">
      <alignment horizontal="center"/>
    </xf>
    <xf numFmtId="164" fontId="20" fillId="0" borderId="7" xfId="1" applyNumberFormat="1" applyFont="1" applyBorder="1" applyAlignment="1">
      <alignment horizontal="center"/>
    </xf>
    <xf numFmtId="164" fontId="19" fillId="0" borderId="8" xfId="1" applyNumberFormat="1" applyFont="1" applyBorder="1" applyAlignment="1">
      <alignment horizontal="center"/>
    </xf>
    <xf numFmtId="164" fontId="19" fillId="0" borderId="9" xfId="1" applyNumberFormat="1" applyFont="1" applyFill="1" applyBorder="1" applyAlignment="1">
      <alignment horizontal="center"/>
    </xf>
    <xf numFmtId="164" fontId="19" fillId="0" borderId="9" xfId="1" applyNumberFormat="1" applyFont="1" applyBorder="1" applyAlignment="1">
      <alignment horizontal="center"/>
    </xf>
    <xf numFmtId="164" fontId="19" fillId="0" borderId="10" xfId="1" applyNumberFormat="1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10" fontId="20" fillId="0" borderId="0" xfId="0" applyNumberFormat="1" applyFont="1" applyFill="1"/>
    <xf numFmtId="1" fontId="19" fillId="2" borderId="0" xfId="0" applyNumberFormat="1" applyFont="1" applyFill="1" applyAlignment="1">
      <alignment horizontal="center" vertical="center"/>
    </xf>
    <xf numFmtId="3" fontId="19" fillId="7" borderId="18" xfId="0" applyNumberFormat="1" applyFont="1" applyFill="1" applyBorder="1"/>
    <xf numFmtId="3" fontId="19" fillId="6" borderId="16" xfId="0" applyNumberFormat="1" applyFont="1" applyFill="1" applyBorder="1"/>
    <xf numFmtId="3" fontId="19" fillId="6" borderId="17" xfId="0" applyNumberFormat="1" applyFont="1" applyFill="1" applyBorder="1"/>
    <xf numFmtId="3" fontId="19" fillId="3" borderId="15" xfId="0" applyNumberFormat="1" applyFont="1" applyFill="1" applyBorder="1"/>
    <xf numFmtId="3" fontId="19" fillId="0" borderId="19" xfId="0" applyNumberFormat="1" applyFont="1" applyFill="1" applyBorder="1"/>
    <xf numFmtId="3" fontId="19" fillId="7" borderId="16" xfId="0" applyNumberFormat="1" applyFont="1" applyFill="1" applyBorder="1" applyAlignment="1">
      <alignment wrapText="1"/>
    </xf>
    <xf numFmtId="3" fontId="19" fillId="6" borderId="16" xfId="0" applyNumberFormat="1" applyFont="1" applyFill="1" applyBorder="1" applyAlignment="1">
      <alignment wrapText="1"/>
    </xf>
    <xf numFmtId="0" fontId="20" fillId="0" borderId="0" xfId="0" applyFont="1" applyAlignment="1"/>
    <xf numFmtId="164" fontId="12" fillId="0" borderId="4" xfId="1" applyNumberFormat="1" applyFont="1" applyFill="1" applyBorder="1" applyAlignment="1">
      <alignment horizontal="center"/>
    </xf>
    <xf numFmtId="164" fontId="12" fillId="0" borderId="6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164" fontId="12" fillId="0" borderId="8" xfId="1" applyNumberFormat="1" applyFont="1" applyFill="1" applyBorder="1" applyAlignment="1">
      <alignment horizontal="center"/>
    </xf>
    <xf numFmtId="164" fontId="12" fillId="0" borderId="10" xfId="1" applyNumberFormat="1" applyFont="1" applyFill="1" applyBorder="1" applyAlignment="1">
      <alignment horizontal="center"/>
    </xf>
    <xf numFmtId="164" fontId="9" fillId="0" borderId="11" xfId="1" applyNumberFormat="1" applyFont="1" applyFill="1" applyBorder="1" applyAlignment="1">
      <alignment horizontal="center"/>
    </xf>
    <xf numFmtId="164" fontId="12" fillId="0" borderId="33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vertical="top"/>
    </xf>
    <xf numFmtId="164" fontId="14" fillId="0" borderId="5" xfId="1" applyNumberFormat="1" applyFont="1" applyBorder="1" applyAlignment="1">
      <alignment vertical="top"/>
    </xf>
    <xf numFmtId="164" fontId="14" fillId="0" borderId="30" xfId="1" applyNumberFormat="1" applyFont="1" applyBorder="1" applyAlignment="1">
      <alignment vertical="top"/>
    </xf>
    <xf numFmtId="164" fontId="14" fillId="0" borderId="12" xfId="1" applyNumberFormat="1" applyFont="1" applyBorder="1" applyAlignment="1">
      <alignment vertical="top"/>
    </xf>
    <xf numFmtId="164" fontId="14" fillId="0" borderId="34" xfId="1" applyNumberFormat="1" applyFont="1" applyBorder="1" applyAlignment="1">
      <alignment vertical="top"/>
    </xf>
    <xf numFmtId="164" fontId="19" fillId="2" borderId="5" xfId="2" applyNumberFormat="1" applyFont="1" applyFill="1" applyBorder="1" applyAlignment="1">
      <alignment horizontal="center" vertical="center" wrapText="1"/>
    </xf>
    <xf numFmtId="164" fontId="14" fillId="0" borderId="5" xfId="1" applyNumberFormat="1" applyFont="1" applyBorder="1"/>
    <xf numFmtId="0" fontId="10" fillId="4" borderId="5" xfId="0" applyFont="1" applyFill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3" fontId="10" fillId="4" borderId="0" xfId="0" applyNumberFormat="1" applyFont="1" applyFill="1" applyBorder="1" applyAlignment="1">
      <alignment horizontal="center"/>
    </xf>
    <xf numFmtId="0" fontId="28" fillId="4" borderId="0" xfId="0" applyFont="1" applyFill="1" applyAlignment="1"/>
  </cellXfs>
  <cellStyles count="7">
    <cellStyle name="Comma" xfId="1" builtinId="3"/>
    <cellStyle name="Comma 2" xfId="2"/>
    <cellStyle name="Comma 3" xfId="3"/>
    <cellStyle name="Normal" xfId="0" builtinId="0"/>
    <cellStyle name="Normal 2" xfId="5"/>
    <cellStyle name="Normal 2 2" xfId="6"/>
    <cellStyle name="Normal 3" xfId="4"/>
  </cellStyles>
  <dxfs count="0"/>
  <tableStyles count="0" defaultTableStyle="TableStyleMedium9" defaultPivotStyle="PivotStyleLight16"/>
  <colors>
    <mruColors>
      <color rgb="FFBFBFBF"/>
      <color rgb="FF99C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90" zoomScaleNormal="90" workbookViewId="0">
      <pane xSplit="1" ySplit="4" topLeftCell="B5" activePane="bottomRight" state="frozen"/>
      <selection activeCell="A3" sqref="A3:XFD3"/>
      <selection pane="topRight" activeCell="A3" sqref="A3:XFD3"/>
      <selection pane="bottomLeft" activeCell="A3" sqref="A3:XFD3"/>
      <selection pane="bottomRight" activeCell="C18" sqref="C18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22.7109375" style="19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76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4.1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56.2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6" t="s">
        <v>73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2">
        <v>1387176.8540000001</v>
      </c>
      <c r="C6" s="212">
        <v>183647.44450000001</v>
      </c>
      <c r="D6" s="212">
        <v>967.41</v>
      </c>
      <c r="E6" s="212">
        <v>617445.51199999999</v>
      </c>
      <c r="F6" s="212">
        <v>1360.383</v>
      </c>
      <c r="G6" s="212">
        <v>557168.90399999998</v>
      </c>
      <c r="H6" s="212">
        <v>110321.083</v>
      </c>
      <c r="I6" s="212">
        <v>4695.3599999999997</v>
      </c>
      <c r="J6" s="212">
        <v>2599557.8969999999</v>
      </c>
      <c r="K6" s="212">
        <v>1099154.987</v>
      </c>
      <c r="L6" s="30">
        <f>SUM(B6:K6)</f>
        <v>6561495.8344999999</v>
      </c>
      <c r="M6" s="211"/>
    </row>
    <row r="7" spans="1:13" ht="21.75" customHeight="1" x14ac:dyDescent="0.2">
      <c r="A7" s="29" t="s">
        <v>48</v>
      </c>
      <c r="B7" s="212">
        <v>176818.20199999999</v>
      </c>
      <c r="C7" s="212">
        <v>0</v>
      </c>
      <c r="D7" s="212">
        <v>0</v>
      </c>
      <c r="E7" s="212">
        <v>263217.41100000002</v>
      </c>
      <c r="F7" s="212">
        <v>0</v>
      </c>
      <c r="G7" s="212">
        <v>0</v>
      </c>
      <c r="H7" s="212">
        <v>9976.616</v>
      </c>
      <c r="I7" s="212">
        <v>0</v>
      </c>
      <c r="J7" s="212">
        <v>37851.074000000001</v>
      </c>
      <c r="K7" s="212">
        <v>2476111.7220000001</v>
      </c>
      <c r="L7" s="30">
        <f t="shared" ref="L7:L9" si="0">SUM(B7:K7)</f>
        <v>2963975.0249999999</v>
      </c>
    </row>
    <row r="8" spans="1:13" ht="21.75" customHeight="1" x14ac:dyDescent="0.2">
      <c r="A8" s="29" t="s">
        <v>49</v>
      </c>
      <c r="B8" s="212">
        <v>0</v>
      </c>
      <c r="C8" s="212">
        <v>0</v>
      </c>
      <c r="D8" s="212">
        <v>0</v>
      </c>
      <c r="E8" s="212">
        <v>1131.808</v>
      </c>
      <c r="F8" s="212">
        <v>0</v>
      </c>
      <c r="G8" s="212">
        <v>0</v>
      </c>
      <c r="H8" s="212">
        <v>0</v>
      </c>
      <c r="I8" s="212">
        <v>0</v>
      </c>
      <c r="J8" s="212">
        <v>13</v>
      </c>
      <c r="K8" s="212">
        <v>1195.7850000000001</v>
      </c>
      <c r="L8" s="30">
        <f t="shared" si="0"/>
        <v>2340.5929999999998</v>
      </c>
    </row>
    <row r="9" spans="1:13" ht="21.75" customHeight="1" x14ac:dyDescent="0.2">
      <c r="A9" s="31" t="s">
        <v>50</v>
      </c>
      <c r="B9" s="212">
        <v>0</v>
      </c>
      <c r="C9" s="212">
        <v>0</v>
      </c>
      <c r="D9" s="212">
        <v>0</v>
      </c>
      <c r="E9" s="212">
        <v>936470.49100000004</v>
      </c>
      <c r="F9" s="212">
        <v>0</v>
      </c>
      <c r="G9" s="212">
        <v>0</v>
      </c>
      <c r="H9" s="212">
        <v>5787.5370000000003</v>
      </c>
      <c r="I9" s="212">
        <v>0</v>
      </c>
      <c r="J9" s="212">
        <v>109650.489</v>
      </c>
      <c r="K9" s="212">
        <v>2105642.3110000002</v>
      </c>
      <c r="L9" s="30">
        <f t="shared" si="0"/>
        <v>3157550.8280000002</v>
      </c>
    </row>
    <row r="10" spans="1:13" ht="21.75" customHeight="1" x14ac:dyDescent="0.2">
      <c r="A10" s="32" t="s">
        <v>16</v>
      </c>
      <c r="B10" s="26">
        <f t="shared" ref="B10:K10" si="1">SUM(B6:B9)</f>
        <v>1563995.0560000001</v>
      </c>
      <c r="C10" s="26">
        <f t="shared" si="1"/>
        <v>183647.44450000001</v>
      </c>
      <c r="D10" s="26">
        <f t="shared" si="1"/>
        <v>967.41</v>
      </c>
      <c r="E10" s="26">
        <f t="shared" si="1"/>
        <v>1818265.2220000001</v>
      </c>
      <c r="F10" s="26">
        <f t="shared" si="1"/>
        <v>1360.383</v>
      </c>
      <c r="G10" s="26">
        <f t="shared" si="1"/>
        <v>557168.90399999998</v>
      </c>
      <c r="H10" s="26">
        <f t="shared" si="1"/>
        <v>126085.23599999999</v>
      </c>
      <c r="I10" s="26">
        <f t="shared" si="1"/>
        <v>4695.3599999999997</v>
      </c>
      <c r="J10" s="26">
        <f t="shared" si="1"/>
        <v>2747072.46</v>
      </c>
      <c r="K10" s="26">
        <f t="shared" si="1"/>
        <v>5682104.8049999997</v>
      </c>
      <c r="L10" s="26">
        <f>SUM(L6:L9)</f>
        <v>12685362.2805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2">
        <v>23515.366999999998</v>
      </c>
      <c r="C12" s="212">
        <v>23326.2075</v>
      </c>
      <c r="D12" s="212">
        <v>73.968999999999994</v>
      </c>
      <c r="E12" s="212">
        <v>189484.80100000001</v>
      </c>
      <c r="F12" s="212">
        <v>225</v>
      </c>
      <c r="G12" s="212">
        <v>0</v>
      </c>
      <c r="H12" s="212">
        <v>2675.6320000000001</v>
      </c>
      <c r="I12" s="212">
        <v>600</v>
      </c>
      <c r="J12" s="212">
        <v>216035.223</v>
      </c>
      <c r="K12" s="212">
        <v>148378.03099999999</v>
      </c>
      <c r="L12" s="212">
        <f>SUM(B12:K12)</f>
        <v>604314.23049999995</v>
      </c>
    </row>
    <row r="13" spans="1:13" ht="21.75" customHeight="1" x14ac:dyDescent="0.2">
      <c r="A13" s="29" t="str">
        <f>A7</f>
        <v>Pension</v>
      </c>
      <c r="B13" s="212">
        <v>1301.1179999999999</v>
      </c>
      <c r="C13" s="212">
        <v>0</v>
      </c>
      <c r="D13" s="212">
        <v>0</v>
      </c>
      <c r="E13" s="212">
        <v>3149.7849999999999</v>
      </c>
      <c r="F13" s="212">
        <v>0</v>
      </c>
      <c r="G13" s="212">
        <v>0</v>
      </c>
      <c r="H13" s="212">
        <v>431.36599999999999</v>
      </c>
      <c r="I13" s="212">
        <v>0</v>
      </c>
      <c r="J13" s="212">
        <v>0</v>
      </c>
      <c r="K13" s="212">
        <v>26031.981</v>
      </c>
      <c r="L13" s="212">
        <f t="shared" ref="L13:L15" si="2">SUM(B13:K13)</f>
        <v>30914.25</v>
      </c>
    </row>
    <row r="14" spans="1:13" ht="21.75" customHeight="1" x14ac:dyDescent="0.2">
      <c r="A14" s="29" t="str">
        <f>A8</f>
        <v>Permanent Health Insurance</v>
      </c>
      <c r="B14" s="212">
        <v>0</v>
      </c>
      <c r="C14" s="212">
        <v>0</v>
      </c>
      <c r="D14" s="212">
        <v>0</v>
      </c>
      <c r="E14" s="212">
        <v>399.36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385.21199999999999</v>
      </c>
      <c r="L14" s="212">
        <f t="shared" si="2"/>
        <v>784.572</v>
      </c>
    </row>
    <row r="15" spans="1:13" ht="21.75" customHeight="1" x14ac:dyDescent="0.2">
      <c r="A15" s="31" t="str">
        <f>A9</f>
        <v>Linked Long Term Insurance</v>
      </c>
      <c r="B15" s="212">
        <v>0</v>
      </c>
      <c r="C15" s="212">
        <v>0</v>
      </c>
      <c r="D15" s="212">
        <v>0</v>
      </c>
      <c r="E15" s="212">
        <v>11735.789000000001</v>
      </c>
      <c r="F15" s="212">
        <v>0</v>
      </c>
      <c r="G15" s="212">
        <v>0</v>
      </c>
      <c r="H15" s="212">
        <v>40.295999999999999</v>
      </c>
      <c r="I15" s="212">
        <v>0</v>
      </c>
      <c r="J15" s="212">
        <v>990.28700000000003</v>
      </c>
      <c r="K15" s="212">
        <v>0</v>
      </c>
      <c r="L15" s="212">
        <f t="shared" si="2"/>
        <v>12766.372000000001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24816.484999999997</v>
      </c>
      <c r="C16" s="26">
        <f t="shared" si="3"/>
        <v>23326.2075</v>
      </c>
      <c r="D16" s="26">
        <f t="shared" si="3"/>
        <v>73.968999999999994</v>
      </c>
      <c r="E16" s="26">
        <f t="shared" si="3"/>
        <v>204769.73499999999</v>
      </c>
      <c r="F16" s="26">
        <f t="shared" si="3"/>
        <v>225</v>
      </c>
      <c r="G16" s="26">
        <f t="shared" si="3"/>
        <v>0</v>
      </c>
      <c r="H16" s="26">
        <f t="shared" si="3"/>
        <v>3147.2939999999999</v>
      </c>
      <c r="I16" s="26">
        <f t="shared" si="3"/>
        <v>600</v>
      </c>
      <c r="J16" s="26">
        <f t="shared" si="3"/>
        <v>217025.51</v>
      </c>
      <c r="K16" s="26">
        <f t="shared" si="3"/>
        <v>174795.22399999999</v>
      </c>
      <c r="L16" s="26">
        <f>SUM(L12:L15)</f>
        <v>648779.42449999996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2">
        <v>1363661.487</v>
      </c>
      <c r="C18" s="212">
        <v>160321.23699999999</v>
      </c>
      <c r="D18" s="212">
        <v>893.44100000000003</v>
      </c>
      <c r="E18" s="212">
        <v>427960.71100000001</v>
      </c>
      <c r="F18" s="212">
        <v>1135.383</v>
      </c>
      <c r="G18" s="212">
        <v>557168.90399999998</v>
      </c>
      <c r="H18" s="212">
        <v>107645.451</v>
      </c>
      <c r="I18" s="212">
        <v>4095.36</v>
      </c>
      <c r="J18" s="212">
        <v>2383522.6740000001</v>
      </c>
      <c r="K18" s="212">
        <v>950776.95600000001</v>
      </c>
      <c r="L18" s="212">
        <f>SUM(B18:K18)</f>
        <v>5957181.6040000003</v>
      </c>
    </row>
    <row r="19" spans="1:12" ht="21.75" customHeight="1" x14ac:dyDescent="0.2">
      <c r="A19" s="29" t="str">
        <f>A13</f>
        <v>Pension</v>
      </c>
      <c r="B19" s="212">
        <v>175517.084</v>
      </c>
      <c r="C19" s="212">
        <v>0</v>
      </c>
      <c r="D19" s="212">
        <v>0</v>
      </c>
      <c r="E19" s="212">
        <v>260067.62599999999</v>
      </c>
      <c r="F19" s="212">
        <v>0</v>
      </c>
      <c r="G19" s="212">
        <v>0</v>
      </c>
      <c r="H19" s="212">
        <v>9545.25</v>
      </c>
      <c r="I19" s="212">
        <v>0</v>
      </c>
      <c r="J19" s="212">
        <v>37851.074000000001</v>
      </c>
      <c r="K19" s="212">
        <v>2450079.7409999999</v>
      </c>
      <c r="L19" s="212">
        <f t="shared" ref="L19:L21" si="4">SUM(B19:K19)</f>
        <v>2933060.7749999999</v>
      </c>
    </row>
    <row r="20" spans="1:12" ht="21.75" customHeight="1" x14ac:dyDescent="0.2">
      <c r="A20" s="29" t="str">
        <f>A14</f>
        <v>Permanent Health Insurance</v>
      </c>
      <c r="B20" s="212">
        <v>0</v>
      </c>
      <c r="C20" s="212">
        <v>0</v>
      </c>
      <c r="D20" s="212">
        <v>0</v>
      </c>
      <c r="E20" s="212">
        <v>732.44799999999998</v>
      </c>
      <c r="F20" s="212">
        <v>0</v>
      </c>
      <c r="G20" s="212">
        <v>0</v>
      </c>
      <c r="H20" s="212">
        <v>0</v>
      </c>
      <c r="I20" s="212">
        <v>0</v>
      </c>
      <c r="J20" s="212">
        <v>13</v>
      </c>
      <c r="K20" s="212">
        <v>810.57299999999998</v>
      </c>
      <c r="L20" s="212">
        <f t="shared" si="4"/>
        <v>1556.021</v>
      </c>
    </row>
    <row r="21" spans="1:12" ht="21.75" customHeight="1" x14ac:dyDescent="0.2">
      <c r="A21" s="31" t="str">
        <f>A15</f>
        <v>Linked Long Term Insurance</v>
      </c>
      <c r="B21" s="212">
        <v>0</v>
      </c>
      <c r="C21" s="212">
        <v>0</v>
      </c>
      <c r="D21" s="212">
        <v>0</v>
      </c>
      <c r="E21" s="212">
        <v>924734.70200000005</v>
      </c>
      <c r="F21" s="212">
        <v>0</v>
      </c>
      <c r="G21" s="212">
        <v>0</v>
      </c>
      <c r="H21" s="212">
        <v>5747.241</v>
      </c>
      <c r="I21" s="212">
        <v>0</v>
      </c>
      <c r="J21" s="212">
        <v>108660.202</v>
      </c>
      <c r="K21" s="212">
        <v>2105642.3110000002</v>
      </c>
      <c r="L21" s="212">
        <f t="shared" si="4"/>
        <v>3144784.4560000002</v>
      </c>
    </row>
    <row r="22" spans="1:12" ht="21.75" customHeight="1" x14ac:dyDescent="0.2">
      <c r="A22" s="32" t="str">
        <f>A16</f>
        <v>TOTAL</v>
      </c>
      <c r="B22" s="26">
        <f>SUM(B18:B20)</f>
        <v>1539178.571</v>
      </c>
      <c r="C22" s="26">
        <f t="shared" ref="C22:K22" si="5">SUM(C18:C20)</f>
        <v>160321.23699999999</v>
      </c>
      <c r="D22" s="26">
        <f t="shared" si="5"/>
        <v>893.44100000000003</v>
      </c>
      <c r="E22" s="26">
        <f t="shared" si="5"/>
        <v>688760.78500000003</v>
      </c>
      <c r="F22" s="26">
        <f t="shared" si="5"/>
        <v>1135.383</v>
      </c>
      <c r="G22" s="26">
        <f t="shared" si="5"/>
        <v>557168.90399999998</v>
      </c>
      <c r="H22" s="26">
        <f t="shared" si="5"/>
        <v>117190.701</v>
      </c>
      <c r="I22" s="26">
        <f t="shared" si="5"/>
        <v>4095.36</v>
      </c>
      <c r="J22" s="26">
        <f t="shared" si="5"/>
        <v>2421386.7480000001</v>
      </c>
      <c r="K22" s="26">
        <f t="shared" si="5"/>
        <v>3401667.2699999996</v>
      </c>
      <c r="L22" s="26">
        <f t="shared" ref="L22" si="6">SUM(L18:L21)</f>
        <v>12036582.856000001</v>
      </c>
    </row>
    <row r="23" spans="1:12" x14ac:dyDescent="0.2">
      <c r="A23" s="34"/>
      <c r="B23" s="34"/>
    </row>
    <row r="24" spans="1:12" x14ac:dyDescent="0.2">
      <c r="A24" s="35" t="s">
        <v>51</v>
      </c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74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27"/>
  <sheetViews>
    <sheetView showGridLines="0" workbookViewId="0">
      <selection activeCell="A24" sqref="A24"/>
    </sheetView>
  </sheetViews>
  <sheetFormatPr defaultColWidth="9" defaultRowHeight="12.75" x14ac:dyDescent="0.2"/>
  <cols>
    <col min="1" max="1" width="41.28515625" style="72" bestFit="1" customWidth="1"/>
    <col min="2" max="3" width="11.5703125" style="71" customWidth="1"/>
    <col min="4" max="4" width="10.7109375" style="71" customWidth="1"/>
    <col min="5" max="5" width="11.42578125" style="71" customWidth="1"/>
    <col min="6" max="6" width="11.5703125" style="71" customWidth="1"/>
    <col min="7" max="7" width="10.7109375" style="71" customWidth="1"/>
    <col min="8" max="8" width="11.5703125" style="71" customWidth="1"/>
    <col min="9" max="9" width="17" style="71" customWidth="1"/>
    <col min="10" max="11" width="11.5703125" style="71" customWidth="1"/>
    <col min="12" max="12" width="16" style="72" customWidth="1"/>
    <col min="13" max="253" width="9" style="1"/>
    <col min="254" max="254" width="28.5703125" style="1" customWidth="1"/>
    <col min="255" max="256" width="11.5703125" style="1" customWidth="1"/>
    <col min="257" max="257" width="3.5703125" style="1" customWidth="1"/>
    <col min="258" max="258" width="10.7109375" style="1" customWidth="1"/>
    <col min="259" max="259" width="11.42578125" style="1" customWidth="1"/>
    <col min="260" max="260" width="11.5703125" style="1" customWidth="1"/>
    <col min="261" max="261" width="10.7109375" style="1" customWidth="1"/>
    <col min="262" max="263" width="11.5703125" style="1" customWidth="1"/>
    <col min="264" max="264" width="3.7109375" style="1" customWidth="1"/>
    <col min="265" max="266" width="11.5703125" style="1" customWidth="1"/>
    <col min="267" max="267" width="5.42578125" style="1" customWidth="1"/>
    <col min="268" max="268" width="16" style="1" bestFit="1" customWidth="1"/>
    <col min="269" max="509" width="9" style="1"/>
    <col min="510" max="510" width="28.5703125" style="1" customWidth="1"/>
    <col min="511" max="512" width="11.5703125" style="1" customWidth="1"/>
    <col min="513" max="513" width="3.5703125" style="1" customWidth="1"/>
    <col min="514" max="514" width="10.7109375" style="1" customWidth="1"/>
    <col min="515" max="515" width="11.42578125" style="1" customWidth="1"/>
    <col min="516" max="516" width="11.5703125" style="1" customWidth="1"/>
    <col min="517" max="517" width="10.7109375" style="1" customWidth="1"/>
    <col min="518" max="519" width="11.5703125" style="1" customWidth="1"/>
    <col min="520" max="520" width="3.7109375" style="1" customWidth="1"/>
    <col min="521" max="522" width="11.5703125" style="1" customWidth="1"/>
    <col min="523" max="523" width="5.42578125" style="1" customWidth="1"/>
    <col min="524" max="524" width="16" style="1" bestFit="1" customWidth="1"/>
    <col min="525" max="765" width="9" style="1"/>
    <col min="766" max="766" width="28.5703125" style="1" customWidth="1"/>
    <col min="767" max="768" width="11.5703125" style="1" customWidth="1"/>
    <col min="769" max="769" width="3.5703125" style="1" customWidth="1"/>
    <col min="770" max="770" width="10.7109375" style="1" customWidth="1"/>
    <col min="771" max="771" width="11.42578125" style="1" customWidth="1"/>
    <col min="772" max="772" width="11.5703125" style="1" customWidth="1"/>
    <col min="773" max="773" width="10.7109375" style="1" customWidth="1"/>
    <col min="774" max="775" width="11.5703125" style="1" customWidth="1"/>
    <col min="776" max="776" width="3.7109375" style="1" customWidth="1"/>
    <col min="777" max="778" width="11.5703125" style="1" customWidth="1"/>
    <col min="779" max="779" width="5.42578125" style="1" customWidth="1"/>
    <col min="780" max="780" width="16" style="1" bestFit="1" customWidth="1"/>
    <col min="781" max="1021" width="9" style="1"/>
    <col min="1022" max="1022" width="28.5703125" style="1" customWidth="1"/>
    <col min="1023" max="1024" width="11.5703125" style="1" customWidth="1"/>
    <col min="1025" max="1025" width="3.5703125" style="1" customWidth="1"/>
    <col min="1026" max="1026" width="10.7109375" style="1" customWidth="1"/>
    <col min="1027" max="1027" width="11.42578125" style="1" customWidth="1"/>
    <col min="1028" max="1028" width="11.5703125" style="1" customWidth="1"/>
    <col min="1029" max="1029" width="10.7109375" style="1" customWidth="1"/>
    <col min="1030" max="1031" width="11.5703125" style="1" customWidth="1"/>
    <col min="1032" max="1032" width="3.7109375" style="1" customWidth="1"/>
    <col min="1033" max="1034" width="11.5703125" style="1" customWidth="1"/>
    <col min="1035" max="1035" width="5.42578125" style="1" customWidth="1"/>
    <col min="1036" max="1036" width="16" style="1" bestFit="1" customWidth="1"/>
    <col min="1037" max="1277" width="9" style="1"/>
    <col min="1278" max="1278" width="28.5703125" style="1" customWidth="1"/>
    <col min="1279" max="1280" width="11.5703125" style="1" customWidth="1"/>
    <col min="1281" max="1281" width="3.5703125" style="1" customWidth="1"/>
    <col min="1282" max="1282" width="10.7109375" style="1" customWidth="1"/>
    <col min="1283" max="1283" width="11.42578125" style="1" customWidth="1"/>
    <col min="1284" max="1284" width="11.5703125" style="1" customWidth="1"/>
    <col min="1285" max="1285" width="10.7109375" style="1" customWidth="1"/>
    <col min="1286" max="1287" width="11.5703125" style="1" customWidth="1"/>
    <col min="1288" max="1288" width="3.7109375" style="1" customWidth="1"/>
    <col min="1289" max="1290" width="11.5703125" style="1" customWidth="1"/>
    <col min="1291" max="1291" width="5.42578125" style="1" customWidth="1"/>
    <col min="1292" max="1292" width="16" style="1" bestFit="1" customWidth="1"/>
    <col min="1293" max="1533" width="9" style="1"/>
    <col min="1534" max="1534" width="28.5703125" style="1" customWidth="1"/>
    <col min="1535" max="1536" width="11.5703125" style="1" customWidth="1"/>
    <col min="1537" max="1537" width="3.5703125" style="1" customWidth="1"/>
    <col min="1538" max="1538" width="10.7109375" style="1" customWidth="1"/>
    <col min="1539" max="1539" width="11.42578125" style="1" customWidth="1"/>
    <col min="1540" max="1540" width="11.5703125" style="1" customWidth="1"/>
    <col min="1541" max="1541" width="10.7109375" style="1" customWidth="1"/>
    <col min="1542" max="1543" width="11.5703125" style="1" customWidth="1"/>
    <col min="1544" max="1544" width="3.7109375" style="1" customWidth="1"/>
    <col min="1545" max="1546" width="11.5703125" style="1" customWidth="1"/>
    <col min="1547" max="1547" width="5.42578125" style="1" customWidth="1"/>
    <col min="1548" max="1548" width="16" style="1" bestFit="1" customWidth="1"/>
    <col min="1549" max="1789" width="9" style="1"/>
    <col min="1790" max="1790" width="28.5703125" style="1" customWidth="1"/>
    <col min="1791" max="1792" width="11.5703125" style="1" customWidth="1"/>
    <col min="1793" max="1793" width="3.5703125" style="1" customWidth="1"/>
    <col min="1794" max="1794" width="10.7109375" style="1" customWidth="1"/>
    <col min="1795" max="1795" width="11.42578125" style="1" customWidth="1"/>
    <col min="1796" max="1796" width="11.5703125" style="1" customWidth="1"/>
    <col min="1797" max="1797" width="10.7109375" style="1" customWidth="1"/>
    <col min="1798" max="1799" width="11.5703125" style="1" customWidth="1"/>
    <col min="1800" max="1800" width="3.7109375" style="1" customWidth="1"/>
    <col min="1801" max="1802" width="11.5703125" style="1" customWidth="1"/>
    <col min="1803" max="1803" width="5.42578125" style="1" customWidth="1"/>
    <col min="1804" max="1804" width="16" style="1" bestFit="1" customWidth="1"/>
    <col min="1805" max="2045" width="9" style="1"/>
    <col min="2046" max="2046" width="28.5703125" style="1" customWidth="1"/>
    <col min="2047" max="2048" width="11.5703125" style="1" customWidth="1"/>
    <col min="2049" max="2049" width="3.5703125" style="1" customWidth="1"/>
    <col min="2050" max="2050" width="10.7109375" style="1" customWidth="1"/>
    <col min="2051" max="2051" width="11.42578125" style="1" customWidth="1"/>
    <col min="2052" max="2052" width="11.5703125" style="1" customWidth="1"/>
    <col min="2053" max="2053" width="10.7109375" style="1" customWidth="1"/>
    <col min="2054" max="2055" width="11.5703125" style="1" customWidth="1"/>
    <col min="2056" max="2056" width="3.7109375" style="1" customWidth="1"/>
    <col min="2057" max="2058" width="11.5703125" style="1" customWidth="1"/>
    <col min="2059" max="2059" width="5.42578125" style="1" customWidth="1"/>
    <col min="2060" max="2060" width="16" style="1" bestFit="1" customWidth="1"/>
    <col min="2061" max="2301" width="9" style="1"/>
    <col min="2302" max="2302" width="28.5703125" style="1" customWidth="1"/>
    <col min="2303" max="2304" width="11.5703125" style="1" customWidth="1"/>
    <col min="2305" max="2305" width="3.5703125" style="1" customWidth="1"/>
    <col min="2306" max="2306" width="10.7109375" style="1" customWidth="1"/>
    <col min="2307" max="2307" width="11.42578125" style="1" customWidth="1"/>
    <col min="2308" max="2308" width="11.5703125" style="1" customWidth="1"/>
    <col min="2309" max="2309" width="10.7109375" style="1" customWidth="1"/>
    <col min="2310" max="2311" width="11.5703125" style="1" customWidth="1"/>
    <col min="2312" max="2312" width="3.7109375" style="1" customWidth="1"/>
    <col min="2313" max="2314" width="11.5703125" style="1" customWidth="1"/>
    <col min="2315" max="2315" width="5.42578125" style="1" customWidth="1"/>
    <col min="2316" max="2316" width="16" style="1" bestFit="1" customWidth="1"/>
    <col min="2317" max="2557" width="9" style="1"/>
    <col min="2558" max="2558" width="28.5703125" style="1" customWidth="1"/>
    <col min="2559" max="2560" width="11.5703125" style="1" customWidth="1"/>
    <col min="2561" max="2561" width="3.5703125" style="1" customWidth="1"/>
    <col min="2562" max="2562" width="10.7109375" style="1" customWidth="1"/>
    <col min="2563" max="2563" width="11.42578125" style="1" customWidth="1"/>
    <col min="2564" max="2564" width="11.5703125" style="1" customWidth="1"/>
    <col min="2565" max="2565" width="10.7109375" style="1" customWidth="1"/>
    <col min="2566" max="2567" width="11.5703125" style="1" customWidth="1"/>
    <col min="2568" max="2568" width="3.7109375" style="1" customWidth="1"/>
    <col min="2569" max="2570" width="11.5703125" style="1" customWidth="1"/>
    <col min="2571" max="2571" width="5.42578125" style="1" customWidth="1"/>
    <col min="2572" max="2572" width="16" style="1" bestFit="1" customWidth="1"/>
    <col min="2573" max="2813" width="9" style="1"/>
    <col min="2814" max="2814" width="28.5703125" style="1" customWidth="1"/>
    <col min="2815" max="2816" width="11.5703125" style="1" customWidth="1"/>
    <col min="2817" max="2817" width="3.5703125" style="1" customWidth="1"/>
    <col min="2818" max="2818" width="10.7109375" style="1" customWidth="1"/>
    <col min="2819" max="2819" width="11.42578125" style="1" customWidth="1"/>
    <col min="2820" max="2820" width="11.5703125" style="1" customWidth="1"/>
    <col min="2821" max="2821" width="10.7109375" style="1" customWidth="1"/>
    <col min="2822" max="2823" width="11.5703125" style="1" customWidth="1"/>
    <col min="2824" max="2824" width="3.7109375" style="1" customWidth="1"/>
    <col min="2825" max="2826" width="11.5703125" style="1" customWidth="1"/>
    <col min="2827" max="2827" width="5.42578125" style="1" customWidth="1"/>
    <col min="2828" max="2828" width="16" style="1" bestFit="1" customWidth="1"/>
    <col min="2829" max="3069" width="9" style="1"/>
    <col min="3070" max="3070" width="28.5703125" style="1" customWidth="1"/>
    <col min="3071" max="3072" width="11.5703125" style="1" customWidth="1"/>
    <col min="3073" max="3073" width="3.5703125" style="1" customWidth="1"/>
    <col min="3074" max="3074" width="10.7109375" style="1" customWidth="1"/>
    <col min="3075" max="3075" width="11.42578125" style="1" customWidth="1"/>
    <col min="3076" max="3076" width="11.5703125" style="1" customWidth="1"/>
    <col min="3077" max="3077" width="10.7109375" style="1" customWidth="1"/>
    <col min="3078" max="3079" width="11.5703125" style="1" customWidth="1"/>
    <col min="3080" max="3080" width="3.7109375" style="1" customWidth="1"/>
    <col min="3081" max="3082" width="11.5703125" style="1" customWidth="1"/>
    <col min="3083" max="3083" width="5.42578125" style="1" customWidth="1"/>
    <col min="3084" max="3084" width="16" style="1" bestFit="1" customWidth="1"/>
    <col min="3085" max="3325" width="9" style="1"/>
    <col min="3326" max="3326" width="28.5703125" style="1" customWidth="1"/>
    <col min="3327" max="3328" width="11.5703125" style="1" customWidth="1"/>
    <col min="3329" max="3329" width="3.5703125" style="1" customWidth="1"/>
    <col min="3330" max="3330" width="10.7109375" style="1" customWidth="1"/>
    <col min="3331" max="3331" width="11.42578125" style="1" customWidth="1"/>
    <col min="3332" max="3332" width="11.5703125" style="1" customWidth="1"/>
    <col min="3333" max="3333" width="10.7109375" style="1" customWidth="1"/>
    <col min="3334" max="3335" width="11.5703125" style="1" customWidth="1"/>
    <col min="3336" max="3336" width="3.7109375" style="1" customWidth="1"/>
    <col min="3337" max="3338" width="11.5703125" style="1" customWidth="1"/>
    <col min="3339" max="3339" width="5.42578125" style="1" customWidth="1"/>
    <col min="3340" max="3340" width="16" style="1" bestFit="1" customWidth="1"/>
    <col min="3341" max="3581" width="9" style="1"/>
    <col min="3582" max="3582" width="28.5703125" style="1" customWidth="1"/>
    <col min="3583" max="3584" width="11.5703125" style="1" customWidth="1"/>
    <col min="3585" max="3585" width="3.5703125" style="1" customWidth="1"/>
    <col min="3586" max="3586" width="10.7109375" style="1" customWidth="1"/>
    <col min="3587" max="3587" width="11.42578125" style="1" customWidth="1"/>
    <col min="3588" max="3588" width="11.5703125" style="1" customWidth="1"/>
    <col min="3589" max="3589" width="10.7109375" style="1" customWidth="1"/>
    <col min="3590" max="3591" width="11.5703125" style="1" customWidth="1"/>
    <col min="3592" max="3592" width="3.7109375" style="1" customWidth="1"/>
    <col min="3593" max="3594" width="11.5703125" style="1" customWidth="1"/>
    <col min="3595" max="3595" width="5.42578125" style="1" customWidth="1"/>
    <col min="3596" max="3596" width="16" style="1" bestFit="1" customWidth="1"/>
    <col min="3597" max="3837" width="9" style="1"/>
    <col min="3838" max="3838" width="28.5703125" style="1" customWidth="1"/>
    <col min="3839" max="3840" width="11.5703125" style="1" customWidth="1"/>
    <col min="3841" max="3841" width="3.5703125" style="1" customWidth="1"/>
    <col min="3842" max="3842" width="10.7109375" style="1" customWidth="1"/>
    <col min="3843" max="3843" width="11.42578125" style="1" customWidth="1"/>
    <col min="3844" max="3844" width="11.5703125" style="1" customWidth="1"/>
    <col min="3845" max="3845" width="10.7109375" style="1" customWidth="1"/>
    <col min="3846" max="3847" width="11.5703125" style="1" customWidth="1"/>
    <col min="3848" max="3848" width="3.7109375" style="1" customWidth="1"/>
    <col min="3849" max="3850" width="11.5703125" style="1" customWidth="1"/>
    <col min="3851" max="3851" width="5.42578125" style="1" customWidth="1"/>
    <col min="3852" max="3852" width="16" style="1" bestFit="1" customWidth="1"/>
    <col min="3853" max="4093" width="9" style="1"/>
    <col min="4094" max="4094" width="28.5703125" style="1" customWidth="1"/>
    <col min="4095" max="4096" width="11.5703125" style="1" customWidth="1"/>
    <col min="4097" max="4097" width="3.5703125" style="1" customWidth="1"/>
    <col min="4098" max="4098" width="10.7109375" style="1" customWidth="1"/>
    <col min="4099" max="4099" width="11.42578125" style="1" customWidth="1"/>
    <col min="4100" max="4100" width="11.5703125" style="1" customWidth="1"/>
    <col min="4101" max="4101" width="10.7109375" style="1" customWidth="1"/>
    <col min="4102" max="4103" width="11.5703125" style="1" customWidth="1"/>
    <col min="4104" max="4104" width="3.7109375" style="1" customWidth="1"/>
    <col min="4105" max="4106" width="11.5703125" style="1" customWidth="1"/>
    <col min="4107" max="4107" width="5.42578125" style="1" customWidth="1"/>
    <col min="4108" max="4108" width="16" style="1" bestFit="1" customWidth="1"/>
    <col min="4109" max="4349" width="9" style="1"/>
    <col min="4350" max="4350" width="28.5703125" style="1" customWidth="1"/>
    <col min="4351" max="4352" width="11.5703125" style="1" customWidth="1"/>
    <col min="4353" max="4353" width="3.5703125" style="1" customWidth="1"/>
    <col min="4354" max="4354" width="10.7109375" style="1" customWidth="1"/>
    <col min="4355" max="4355" width="11.42578125" style="1" customWidth="1"/>
    <col min="4356" max="4356" width="11.5703125" style="1" customWidth="1"/>
    <col min="4357" max="4357" width="10.7109375" style="1" customWidth="1"/>
    <col min="4358" max="4359" width="11.5703125" style="1" customWidth="1"/>
    <col min="4360" max="4360" width="3.7109375" style="1" customWidth="1"/>
    <col min="4361" max="4362" width="11.5703125" style="1" customWidth="1"/>
    <col min="4363" max="4363" width="5.42578125" style="1" customWidth="1"/>
    <col min="4364" max="4364" width="16" style="1" bestFit="1" customWidth="1"/>
    <col min="4365" max="4605" width="9" style="1"/>
    <col min="4606" max="4606" width="28.5703125" style="1" customWidth="1"/>
    <col min="4607" max="4608" width="11.5703125" style="1" customWidth="1"/>
    <col min="4609" max="4609" width="3.5703125" style="1" customWidth="1"/>
    <col min="4610" max="4610" width="10.7109375" style="1" customWidth="1"/>
    <col min="4611" max="4611" width="11.42578125" style="1" customWidth="1"/>
    <col min="4612" max="4612" width="11.5703125" style="1" customWidth="1"/>
    <col min="4613" max="4613" width="10.7109375" style="1" customWidth="1"/>
    <col min="4614" max="4615" width="11.5703125" style="1" customWidth="1"/>
    <col min="4616" max="4616" width="3.7109375" style="1" customWidth="1"/>
    <col min="4617" max="4618" width="11.5703125" style="1" customWidth="1"/>
    <col min="4619" max="4619" width="5.42578125" style="1" customWidth="1"/>
    <col min="4620" max="4620" width="16" style="1" bestFit="1" customWidth="1"/>
    <col min="4621" max="4861" width="9" style="1"/>
    <col min="4862" max="4862" width="28.5703125" style="1" customWidth="1"/>
    <col min="4863" max="4864" width="11.5703125" style="1" customWidth="1"/>
    <col min="4865" max="4865" width="3.5703125" style="1" customWidth="1"/>
    <col min="4866" max="4866" width="10.7109375" style="1" customWidth="1"/>
    <col min="4867" max="4867" width="11.42578125" style="1" customWidth="1"/>
    <col min="4868" max="4868" width="11.5703125" style="1" customWidth="1"/>
    <col min="4869" max="4869" width="10.7109375" style="1" customWidth="1"/>
    <col min="4870" max="4871" width="11.5703125" style="1" customWidth="1"/>
    <col min="4872" max="4872" width="3.7109375" style="1" customWidth="1"/>
    <col min="4873" max="4874" width="11.5703125" style="1" customWidth="1"/>
    <col min="4875" max="4875" width="5.42578125" style="1" customWidth="1"/>
    <col min="4876" max="4876" width="16" style="1" bestFit="1" customWidth="1"/>
    <col min="4877" max="5117" width="9" style="1"/>
    <col min="5118" max="5118" width="28.5703125" style="1" customWidth="1"/>
    <col min="5119" max="5120" width="11.5703125" style="1" customWidth="1"/>
    <col min="5121" max="5121" width="3.5703125" style="1" customWidth="1"/>
    <col min="5122" max="5122" width="10.7109375" style="1" customWidth="1"/>
    <col min="5123" max="5123" width="11.42578125" style="1" customWidth="1"/>
    <col min="5124" max="5124" width="11.5703125" style="1" customWidth="1"/>
    <col min="5125" max="5125" width="10.7109375" style="1" customWidth="1"/>
    <col min="5126" max="5127" width="11.5703125" style="1" customWidth="1"/>
    <col min="5128" max="5128" width="3.7109375" style="1" customWidth="1"/>
    <col min="5129" max="5130" width="11.5703125" style="1" customWidth="1"/>
    <col min="5131" max="5131" width="5.42578125" style="1" customWidth="1"/>
    <col min="5132" max="5132" width="16" style="1" bestFit="1" customWidth="1"/>
    <col min="5133" max="5373" width="9" style="1"/>
    <col min="5374" max="5374" width="28.5703125" style="1" customWidth="1"/>
    <col min="5375" max="5376" width="11.5703125" style="1" customWidth="1"/>
    <col min="5377" max="5377" width="3.5703125" style="1" customWidth="1"/>
    <col min="5378" max="5378" width="10.7109375" style="1" customWidth="1"/>
    <col min="5379" max="5379" width="11.42578125" style="1" customWidth="1"/>
    <col min="5380" max="5380" width="11.5703125" style="1" customWidth="1"/>
    <col min="5381" max="5381" width="10.7109375" style="1" customWidth="1"/>
    <col min="5382" max="5383" width="11.5703125" style="1" customWidth="1"/>
    <col min="5384" max="5384" width="3.7109375" style="1" customWidth="1"/>
    <col min="5385" max="5386" width="11.5703125" style="1" customWidth="1"/>
    <col min="5387" max="5387" width="5.42578125" style="1" customWidth="1"/>
    <col min="5388" max="5388" width="16" style="1" bestFit="1" customWidth="1"/>
    <col min="5389" max="5629" width="9" style="1"/>
    <col min="5630" max="5630" width="28.5703125" style="1" customWidth="1"/>
    <col min="5631" max="5632" width="11.5703125" style="1" customWidth="1"/>
    <col min="5633" max="5633" width="3.5703125" style="1" customWidth="1"/>
    <col min="5634" max="5634" width="10.7109375" style="1" customWidth="1"/>
    <col min="5635" max="5635" width="11.42578125" style="1" customWidth="1"/>
    <col min="5636" max="5636" width="11.5703125" style="1" customWidth="1"/>
    <col min="5637" max="5637" width="10.7109375" style="1" customWidth="1"/>
    <col min="5638" max="5639" width="11.5703125" style="1" customWidth="1"/>
    <col min="5640" max="5640" width="3.7109375" style="1" customWidth="1"/>
    <col min="5641" max="5642" width="11.5703125" style="1" customWidth="1"/>
    <col min="5643" max="5643" width="5.42578125" style="1" customWidth="1"/>
    <col min="5644" max="5644" width="16" style="1" bestFit="1" customWidth="1"/>
    <col min="5645" max="5885" width="9" style="1"/>
    <col min="5886" max="5886" width="28.5703125" style="1" customWidth="1"/>
    <col min="5887" max="5888" width="11.5703125" style="1" customWidth="1"/>
    <col min="5889" max="5889" width="3.5703125" style="1" customWidth="1"/>
    <col min="5890" max="5890" width="10.7109375" style="1" customWidth="1"/>
    <col min="5891" max="5891" width="11.42578125" style="1" customWidth="1"/>
    <col min="5892" max="5892" width="11.5703125" style="1" customWidth="1"/>
    <col min="5893" max="5893" width="10.7109375" style="1" customWidth="1"/>
    <col min="5894" max="5895" width="11.5703125" style="1" customWidth="1"/>
    <col min="5896" max="5896" width="3.7109375" style="1" customWidth="1"/>
    <col min="5897" max="5898" width="11.5703125" style="1" customWidth="1"/>
    <col min="5899" max="5899" width="5.42578125" style="1" customWidth="1"/>
    <col min="5900" max="5900" width="16" style="1" bestFit="1" customWidth="1"/>
    <col min="5901" max="6141" width="9" style="1"/>
    <col min="6142" max="6142" width="28.5703125" style="1" customWidth="1"/>
    <col min="6143" max="6144" width="11.5703125" style="1" customWidth="1"/>
    <col min="6145" max="6145" width="3.5703125" style="1" customWidth="1"/>
    <col min="6146" max="6146" width="10.7109375" style="1" customWidth="1"/>
    <col min="6147" max="6147" width="11.42578125" style="1" customWidth="1"/>
    <col min="6148" max="6148" width="11.5703125" style="1" customWidth="1"/>
    <col min="6149" max="6149" width="10.7109375" style="1" customWidth="1"/>
    <col min="6150" max="6151" width="11.5703125" style="1" customWidth="1"/>
    <col min="6152" max="6152" width="3.7109375" style="1" customWidth="1"/>
    <col min="6153" max="6154" width="11.5703125" style="1" customWidth="1"/>
    <col min="6155" max="6155" width="5.42578125" style="1" customWidth="1"/>
    <col min="6156" max="6156" width="16" style="1" bestFit="1" customWidth="1"/>
    <col min="6157" max="6397" width="9" style="1"/>
    <col min="6398" max="6398" width="28.5703125" style="1" customWidth="1"/>
    <col min="6399" max="6400" width="11.5703125" style="1" customWidth="1"/>
    <col min="6401" max="6401" width="3.5703125" style="1" customWidth="1"/>
    <col min="6402" max="6402" width="10.7109375" style="1" customWidth="1"/>
    <col min="6403" max="6403" width="11.42578125" style="1" customWidth="1"/>
    <col min="6404" max="6404" width="11.5703125" style="1" customWidth="1"/>
    <col min="6405" max="6405" width="10.7109375" style="1" customWidth="1"/>
    <col min="6406" max="6407" width="11.5703125" style="1" customWidth="1"/>
    <col min="6408" max="6408" width="3.7109375" style="1" customWidth="1"/>
    <col min="6409" max="6410" width="11.5703125" style="1" customWidth="1"/>
    <col min="6411" max="6411" width="5.42578125" style="1" customWidth="1"/>
    <col min="6412" max="6412" width="16" style="1" bestFit="1" customWidth="1"/>
    <col min="6413" max="6653" width="9" style="1"/>
    <col min="6654" max="6654" width="28.5703125" style="1" customWidth="1"/>
    <col min="6655" max="6656" width="11.5703125" style="1" customWidth="1"/>
    <col min="6657" max="6657" width="3.5703125" style="1" customWidth="1"/>
    <col min="6658" max="6658" width="10.7109375" style="1" customWidth="1"/>
    <col min="6659" max="6659" width="11.42578125" style="1" customWidth="1"/>
    <col min="6660" max="6660" width="11.5703125" style="1" customWidth="1"/>
    <col min="6661" max="6661" width="10.7109375" style="1" customWidth="1"/>
    <col min="6662" max="6663" width="11.5703125" style="1" customWidth="1"/>
    <col min="6664" max="6664" width="3.7109375" style="1" customWidth="1"/>
    <col min="6665" max="6666" width="11.5703125" style="1" customWidth="1"/>
    <col min="6667" max="6667" width="5.42578125" style="1" customWidth="1"/>
    <col min="6668" max="6668" width="16" style="1" bestFit="1" customWidth="1"/>
    <col min="6669" max="6909" width="9" style="1"/>
    <col min="6910" max="6910" width="28.5703125" style="1" customWidth="1"/>
    <col min="6911" max="6912" width="11.5703125" style="1" customWidth="1"/>
    <col min="6913" max="6913" width="3.5703125" style="1" customWidth="1"/>
    <col min="6914" max="6914" width="10.7109375" style="1" customWidth="1"/>
    <col min="6915" max="6915" width="11.42578125" style="1" customWidth="1"/>
    <col min="6916" max="6916" width="11.5703125" style="1" customWidth="1"/>
    <col min="6917" max="6917" width="10.7109375" style="1" customWidth="1"/>
    <col min="6918" max="6919" width="11.5703125" style="1" customWidth="1"/>
    <col min="6920" max="6920" width="3.7109375" style="1" customWidth="1"/>
    <col min="6921" max="6922" width="11.5703125" style="1" customWidth="1"/>
    <col min="6923" max="6923" width="5.42578125" style="1" customWidth="1"/>
    <col min="6924" max="6924" width="16" style="1" bestFit="1" customWidth="1"/>
    <col min="6925" max="7165" width="9" style="1"/>
    <col min="7166" max="7166" width="28.5703125" style="1" customWidth="1"/>
    <col min="7167" max="7168" width="11.5703125" style="1" customWidth="1"/>
    <col min="7169" max="7169" width="3.5703125" style="1" customWidth="1"/>
    <col min="7170" max="7170" width="10.7109375" style="1" customWidth="1"/>
    <col min="7171" max="7171" width="11.42578125" style="1" customWidth="1"/>
    <col min="7172" max="7172" width="11.5703125" style="1" customWidth="1"/>
    <col min="7173" max="7173" width="10.7109375" style="1" customWidth="1"/>
    <col min="7174" max="7175" width="11.5703125" style="1" customWidth="1"/>
    <col min="7176" max="7176" width="3.7109375" style="1" customWidth="1"/>
    <col min="7177" max="7178" width="11.5703125" style="1" customWidth="1"/>
    <col min="7179" max="7179" width="5.42578125" style="1" customWidth="1"/>
    <col min="7180" max="7180" width="16" style="1" bestFit="1" customWidth="1"/>
    <col min="7181" max="7421" width="9" style="1"/>
    <col min="7422" max="7422" width="28.5703125" style="1" customWidth="1"/>
    <col min="7423" max="7424" width="11.5703125" style="1" customWidth="1"/>
    <col min="7425" max="7425" width="3.5703125" style="1" customWidth="1"/>
    <col min="7426" max="7426" width="10.7109375" style="1" customWidth="1"/>
    <col min="7427" max="7427" width="11.42578125" style="1" customWidth="1"/>
    <col min="7428" max="7428" width="11.5703125" style="1" customWidth="1"/>
    <col min="7429" max="7429" width="10.7109375" style="1" customWidth="1"/>
    <col min="7430" max="7431" width="11.5703125" style="1" customWidth="1"/>
    <col min="7432" max="7432" width="3.7109375" style="1" customWidth="1"/>
    <col min="7433" max="7434" width="11.5703125" style="1" customWidth="1"/>
    <col min="7435" max="7435" width="5.42578125" style="1" customWidth="1"/>
    <col min="7436" max="7436" width="16" style="1" bestFit="1" customWidth="1"/>
    <col min="7437" max="7677" width="9" style="1"/>
    <col min="7678" max="7678" width="28.5703125" style="1" customWidth="1"/>
    <col min="7679" max="7680" width="11.5703125" style="1" customWidth="1"/>
    <col min="7681" max="7681" width="3.5703125" style="1" customWidth="1"/>
    <col min="7682" max="7682" width="10.7109375" style="1" customWidth="1"/>
    <col min="7683" max="7683" width="11.42578125" style="1" customWidth="1"/>
    <col min="7684" max="7684" width="11.5703125" style="1" customWidth="1"/>
    <col min="7685" max="7685" width="10.7109375" style="1" customWidth="1"/>
    <col min="7686" max="7687" width="11.5703125" style="1" customWidth="1"/>
    <col min="7688" max="7688" width="3.7109375" style="1" customWidth="1"/>
    <col min="7689" max="7690" width="11.5703125" style="1" customWidth="1"/>
    <col min="7691" max="7691" width="5.42578125" style="1" customWidth="1"/>
    <col min="7692" max="7692" width="16" style="1" bestFit="1" customWidth="1"/>
    <col min="7693" max="7933" width="9" style="1"/>
    <col min="7934" max="7934" width="28.5703125" style="1" customWidth="1"/>
    <col min="7935" max="7936" width="11.5703125" style="1" customWidth="1"/>
    <col min="7937" max="7937" width="3.5703125" style="1" customWidth="1"/>
    <col min="7938" max="7938" width="10.7109375" style="1" customWidth="1"/>
    <col min="7939" max="7939" width="11.42578125" style="1" customWidth="1"/>
    <col min="7940" max="7940" width="11.5703125" style="1" customWidth="1"/>
    <col min="7941" max="7941" width="10.7109375" style="1" customWidth="1"/>
    <col min="7942" max="7943" width="11.5703125" style="1" customWidth="1"/>
    <col min="7944" max="7944" width="3.7109375" style="1" customWidth="1"/>
    <col min="7945" max="7946" width="11.5703125" style="1" customWidth="1"/>
    <col min="7947" max="7947" width="5.42578125" style="1" customWidth="1"/>
    <col min="7948" max="7948" width="16" style="1" bestFit="1" customWidth="1"/>
    <col min="7949" max="8189" width="9" style="1"/>
    <col min="8190" max="8190" width="28.5703125" style="1" customWidth="1"/>
    <col min="8191" max="8192" width="11.5703125" style="1" customWidth="1"/>
    <col min="8193" max="8193" width="3.5703125" style="1" customWidth="1"/>
    <col min="8194" max="8194" width="10.7109375" style="1" customWidth="1"/>
    <col min="8195" max="8195" width="11.42578125" style="1" customWidth="1"/>
    <col min="8196" max="8196" width="11.5703125" style="1" customWidth="1"/>
    <col min="8197" max="8197" width="10.7109375" style="1" customWidth="1"/>
    <col min="8198" max="8199" width="11.5703125" style="1" customWidth="1"/>
    <col min="8200" max="8200" width="3.7109375" style="1" customWidth="1"/>
    <col min="8201" max="8202" width="11.5703125" style="1" customWidth="1"/>
    <col min="8203" max="8203" width="5.42578125" style="1" customWidth="1"/>
    <col min="8204" max="8204" width="16" style="1" bestFit="1" customWidth="1"/>
    <col min="8205" max="8445" width="9" style="1"/>
    <col min="8446" max="8446" width="28.5703125" style="1" customWidth="1"/>
    <col min="8447" max="8448" width="11.5703125" style="1" customWidth="1"/>
    <col min="8449" max="8449" width="3.5703125" style="1" customWidth="1"/>
    <col min="8450" max="8450" width="10.7109375" style="1" customWidth="1"/>
    <col min="8451" max="8451" width="11.42578125" style="1" customWidth="1"/>
    <col min="8452" max="8452" width="11.5703125" style="1" customWidth="1"/>
    <col min="8453" max="8453" width="10.7109375" style="1" customWidth="1"/>
    <col min="8454" max="8455" width="11.5703125" style="1" customWidth="1"/>
    <col min="8456" max="8456" width="3.7109375" style="1" customWidth="1"/>
    <col min="8457" max="8458" width="11.5703125" style="1" customWidth="1"/>
    <col min="8459" max="8459" width="5.42578125" style="1" customWidth="1"/>
    <col min="8460" max="8460" width="16" style="1" bestFit="1" customWidth="1"/>
    <col min="8461" max="8701" width="9" style="1"/>
    <col min="8702" max="8702" width="28.5703125" style="1" customWidth="1"/>
    <col min="8703" max="8704" width="11.5703125" style="1" customWidth="1"/>
    <col min="8705" max="8705" width="3.5703125" style="1" customWidth="1"/>
    <col min="8706" max="8706" width="10.7109375" style="1" customWidth="1"/>
    <col min="8707" max="8707" width="11.42578125" style="1" customWidth="1"/>
    <col min="8708" max="8708" width="11.5703125" style="1" customWidth="1"/>
    <col min="8709" max="8709" width="10.7109375" style="1" customWidth="1"/>
    <col min="8710" max="8711" width="11.5703125" style="1" customWidth="1"/>
    <col min="8712" max="8712" width="3.7109375" style="1" customWidth="1"/>
    <col min="8713" max="8714" width="11.5703125" style="1" customWidth="1"/>
    <col min="8715" max="8715" width="5.42578125" style="1" customWidth="1"/>
    <col min="8716" max="8716" width="16" style="1" bestFit="1" customWidth="1"/>
    <col min="8717" max="8957" width="9" style="1"/>
    <col min="8958" max="8958" width="28.5703125" style="1" customWidth="1"/>
    <col min="8959" max="8960" width="11.5703125" style="1" customWidth="1"/>
    <col min="8961" max="8961" width="3.5703125" style="1" customWidth="1"/>
    <col min="8962" max="8962" width="10.7109375" style="1" customWidth="1"/>
    <col min="8963" max="8963" width="11.42578125" style="1" customWidth="1"/>
    <col min="8964" max="8964" width="11.5703125" style="1" customWidth="1"/>
    <col min="8965" max="8965" width="10.7109375" style="1" customWidth="1"/>
    <col min="8966" max="8967" width="11.5703125" style="1" customWidth="1"/>
    <col min="8968" max="8968" width="3.7109375" style="1" customWidth="1"/>
    <col min="8969" max="8970" width="11.5703125" style="1" customWidth="1"/>
    <col min="8971" max="8971" width="5.42578125" style="1" customWidth="1"/>
    <col min="8972" max="8972" width="16" style="1" bestFit="1" customWidth="1"/>
    <col min="8973" max="9213" width="9" style="1"/>
    <col min="9214" max="9214" width="28.5703125" style="1" customWidth="1"/>
    <col min="9215" max="9216" width="11.5703125" style="1" customWidth="1"/>
    <col min="9217" max="9217" width="3.5703125" style="1" customWidth="1"/>
    <col min="9218" max="9218" width="10.7109375" style="1" customWidth="1"/>
    <col min="9219" max="9219" width="11.42578125" style="1" customWidth="1"/>
    <col min="9220" max="9220" width="11.5703125" style="1" customWidth="1"/>
    <col min="9221" max="9221" width="10.7109375" style="1" customWidth="1"/>
    <col min="9222" max="9223" width="11.5703125" style="1" customWidth="1"/>
    <col min="9224" max="9224" width="3.7109375" style="1" customWidth="1"/>
    <col min="9225" max="9226" width="11.5703125" style="1" customWidth="1"/>
    <col min="9227" max="9227" width="5.42578125" style="1" customWidth="1"/>
    <col min="9228" max="9228" width="16" style="1" bestFit="1" customWidth="1"/>
    <col min="9229" max="9469" width="9" style="1"/>
    <col min="9470" max="9470" width="28.5703125" style="1" customWidth="1"/>
    <col min="9471" max="9472" width="11.5703125" style="1" customWidth="1"/>
    <col min="9473" max="9473" width="3.5703125" style="1" customWidth="1"/>
    <col min="9474" max="9474" width="10.7109375" style="1" customWidth="1"/>
    <col min="9475" max="9475" width="11.42578125" style="1" customWidth="1"/>
    <col min="9476" max="9476" width="11.5703125" style="1" customWidth="1"/>
    <col min="9477" max="9477" width="10.7109375" style="1" customWidth="1"/>
    <col min="9478" max="9479" width="11.5703125" style="1" customWidth="1"/>
    <col min="9480" max="9480" width="3.7109375" style="1" customWidth="1"/>
    <col min="9481" max="9482" width="11.5703125" style="1" customWidth="1"/>
    <col min="9483" max="9483" width="5.42578125" style="1" customWidth="1"/>
    <col min="9484" max="9484" width="16" style="1" bestFit="1" customWidth="1"/>
    <col min="9485" max="9725" width="9" style="1"/>
    <col min="9726" max="9726" width="28.5703125" style="1" customWidth="1"/>
    <col min="9727" max="9728" width="11.5703125" style="1" customWidth="1"/>
    <col min="9729" max="9729" width="3.5703125" style="1" customWidth="1"/>
    <col min="9730" max="9730" width="10.7109375" style="1" customWidth="1"/>
    <col min="9731" max="9731" width="11.42578125" style="1" customWidth="1"/>
    <col min="9732" max="9732" width="11.5703125" style="1" customWidth="1"/>
    <col min="9733" max="9733" width="10.7109375" style="1" customWidth="1"/>
    <col min="9734" max="9735" width="11.5703125" style="1" customWidth="1"/>
    <col min="9736" max="9736" width="3.7109375" style="1" customWidth="1"/>
    <col min="9737" max="9738" width="11.5703125" style="1" customWidth="1"/>
    <col min="9739" max="9739" width="5.42578125" style="1" customWidth="1"/>
    <col min="9740" max="9740" width="16" style="1" bestFit="1" customWidth="1"/>
    <col min="9741" max="9981" width="9" style="1"/>
    <col min="9982" max="9982" width="28.5703125" style="1" customWidth="1"/>
    <col min="9983" max="9984" width="11.5703125" style="1" customWidth="1"/>
    <col min="9985" max="9985" width="3.5703125" style="1" customWidth="1"/>
    <col min="9986" max="9986" width="10.7109375" style="1" customWidth="1"/>
    <col min="9987" max="9987" width="11.42578125" style="1" customWidth="1"/>
    <col min="9988" max="9988" width="11.5703125" style="1" customWidth="1"/>
    <col min="9989" max="9989" width="10.7109375" style="1" customWidth="1"/>
    <col min="9990" max="9991" width="11.5703125" style="1" customWidth="1"/>
    <col min="9992" max="9992" width="3.7109375" style="1" customWidth="1"/>
    <col min="9993" max="9994" width="11.5703125" style="1" customWidth="1"/>
    <col min="9995" max="9995" width="5.42578125" style="1" customWidth="1"/>
    <col min="9996" max="9996" width="16" style="1" bestFit="1" customWidth="1"/>
    <col min="9997" max="10237" width="9" style="1"/>
    <col min="10238" max="10238" width="28.5703125" style="1" customWidth="1"/>
    <col min="10239" max="10240" width="11.5703125" style="1" customWidth="1"/>
    <col min="10241" max="10241" width="3.5703125" style="1" customWidth="1"/>
    <col min="10242" max="10242" width="10.7109375" style="1" customWidth="1"/>
    <col min="10243" max="10243" width="11.42578125" style="1" customWidth="1"/>
    <col min="10244" max="10244" width="11.5703125" style="1" customWidth="1"/>
    <col min="10245" max="10245" width="10.7109375" style="1" customWidth="1"/>
    <col min="10246" max="10247" width="11.5703125" style="1" customWidth="1"/>
    <col min="10248" max="10248" width="3.7109375" style="1" customWidth="1"/>
    <col min="10249" max="10250" width="11.5703125" style="1" customWidth="1"/>
    <col min="10251" max="10251" width="5.42578125" style="1" customWidth="1"/>
    <col min="10252" max="10252" width="16" style="1" bestFit="1" customWidth="1"/>
    <col min="10253" max="10493" width="9" style="1"/>
    <col min="10494" max="10494" width="28.5703125" style="1" customWidth="1"/>
    <col min="10495" max="10496" width="11.5703125" style="1" customWidth="1"/>
    <col min="10497" max="10497" width="3.5703125" style="1" customWidth="1"/>
    <col min="10498" max="10498" width="10.7109375" style="1" customWidth="1"/>
    <col min="10499" max="10499" width="11.42578125" style="1" customWidth="1"/>
    <col min="10500" max="10500" width="11.5703125" style="1" customWidth="1"/>
    <col min="10501" max="10501" width="10.7109375" style="1" customWidth="1"/>
    <col min="10502" max="10503" width="11.5703125" style="1" customWidth="1"/>
    <col min="10504" max="10504" width="3.7109375" style="1" customWidth="1"/>
    <col min="10505" max="10506" width="11.5703125" style="1" customWidth="1"/>
    <col min="10507" max="10507" width="5.42578125" style="1" customWidth="1"/>
    <col min="10508" max="10508" width="16" style="1" bestFit="1" customWidth="1"/>
    <col min="10509" max="10749" width="9" style="1"/>
    <col min="10750" max="10750" width="28.5703125" style="1" customWidth="1"/>
    <col min="10751" max="10752" width="11.5703125" style="1" customWidth="1"/>
    <col min="10753" max="10753" width="3.5703125" style="1" customWidth="1"/>
    <col min="10754" max="10754" width="10.7109375" style="1" customWidth="1"/>
    <col min="10755" max="10755" width="11.42578125" style="1" customWidth="1"/>
    <col min="10756" max="10756" width="11.5703125" style="1" customWidth="1"/>
    <col min="10757" max="10757" width="10.7109375" style="1" customWidth="1"/>
    <col min="10758" max="10759" width="11.5703125" style="1" customWidth="1"/>
    <col min="10760" max="10760" width="3.7109375" style="1" customWidth="1"/>
    <col min="10761" max="10762" width="11.5703125" style="1" customWidth="1"/>
    <col min="10763" max="10763" width="5.42578125" style="1" customWidth="1"/>
    <col min="10764" max="10764" width="16" style="1" bestFit="1" customWidth="1"/>
    <col min="10765" max="11005" width="9" style="1"/>
    <col min="11006" max="11006" width="28.5703125" style="1" customWidth="1"/>
    <col min="11007" max="11008" width="11.5703125" style="1" customWidth="1"/>
    <col min="11009" max="11009" width="3.5703125" style="1" customWidth="1"/>
    <col min="11010" max="11010" width="10.7109375" style="1" customWidth="1"/>
    <col min="11011" max="11011" width="11.42578125" style="1" customWidth="1"/>
    <col min="11012" max="11012" width="11.5703125" style="1" customWidth="1"/>
    <col min="11013" max="11013" width="10.7109375" style="1" customWidth="1"/>
    <col min="11014" max="11015" width="11.5703125" style="1" customWidth="1"/>
    <col min="11016" max="11016" width="3.7109375" style="1" customWidth="1"/>
    <col min="11017" max="11018" width="11.5703125" style="1" customWidth="1"/>
    <col min="11019" max="11019" width="5.42578125" style="1" customWidth="1"/>
    <col min="11020" max="11020" width="16" style="1" bestFit="1" customWidth="1"/>
    <col min="11021" max="11261" width="9" style="1"/>
    <col min="11262" max="11262" width="28.5703125" style="1" customWidth="1"/>
    <col min="11263" max="11264" width="11.5703125" style="1" customWidth="1"/>
    <col min="11265" max="11265" width="3.5703125" style="1" customWidth="1"/>
    <col min="11266" max="11266" width="10.7109375" style="1" customWidth="1"/>
    <col min="11267" max="11267" width="11.42578125" style="1" customWidth="1"/>
    <col min="11268" max="11268" width="11.5703125" style="1" customWidth="1"/>
    <col min="11269" max="11269" width="10.7109375" style="1" customWidth="1"/>
    <col min="11270" max="11271" width="11.5703125" style="1" customWidth="1"/>
    <col min="11272" max="11272" width="3.7109375" style="1" customWidth="1"/>
    <col min="11273" max="11274" width="11.5703125" style="1" customWidth="1"/>
    <col min="11275" max="11275" width="5.42578125" style="1" customWidth="1"/>
    <col min="11276" max="11276" width="16" style="1" bestFit="1" customWidth="1"/>
    <col min="11277" max="11517" width="9" style="1"/>
    <col min="11518" max="11518" width="28.5703125" style="1" customWidth="1"/>
    <col min="11519" max="11520" width="11.5703125" style="1" customWidth="1"/>
    <col min="11521" max="11521" width="3.5703125" style="1" customWidth="1"/>
    <col min="11522" max="11522" width="10.7109375" style="1" customWidth="1"/>
    <col min="11523" max="11523" width="11.42578125" style="1" customWidth="1"/>
    <col min="11524" max="11524" width="11.5703125" style="1" customWidth="1"/>
    <col min="11525" max="11525" width="10.7109375" style="1" customWidth="1"/>
    <col min="11526" max="11527" width="11.5703125" style="1" customWidth="1"/>
    <col min="11528" max="11528" width="3.7109375" style="1" customWidth="1"/>
    <col min="11529" max="11530" width="11.5703125" style="1" customWidth="1"/>
    <col min="11531" max="11531" width="5.42578125" style="1" customWidth="1"/>
    <col min="11532" max="11532" width="16" style="1" bestFit="1" customWidth="1"/>
    <col min="11533" max="11773" width="9" style="1"/>
    <col min="11774" max="11774" width="28.5703125" style="1" customWidth="1"/>
    <col min="11775" max="11776" width="11.5703125" style="1" customWidth="1"/>
    <col min="11777" max="11777" width="3.5703125" style="1" customWidth="1"/>
    <col min="11778" max="11778" width="10.7109375" style="1" customWidth="1"/>
    <col min="11779" max="11779" width="11.42578125" style="1" customWidth="1"/>
    <col min="11780" max="11780" width="11.5703125" style="1" customWidth="1"/>
    <col min="11781" max="11781" width="10.7109375" style="1" customWidth="1"/>
    <col min="11782" max="11783" width="11.5703125" style="1" customWidth="1"/>
    <col min="11784" max="11784" width="3.7109375" style="1" customWidth="1"/>
    <col min="11785" max="11786" width="11.5703125" style="1" customWidth="1"/>
    <col min="11787" max="11787" width="5.42578125" style="1" customWidth="1"/>
    <col min="11788" max="11788" width="16" style="1" bestFit="1" customWidth="1"/>
    <col min="11789" max="12029" width="9" style="1"/>
    <col min="12030" max="12030" width="28.5703125" style="1" customWidth="1"/>
    <col min="12031" max="12032" width="11.5703125" style="1" customWidth="1"/>
    <col min="12033" max="12033" width="3.5703125" style="1" customWidth="1"/>
    <col min="12034" max="12034" width="10.7109375" style="1" customWidth="1"/>
    <col min="12035" max="12035" width="11.42578125" style="1" customWidth="1"/>
    <col min="12036" max="12036" width="11.5703125" style="1" customWidth="1"/>
    <col min="12037" max="12037" width="10.7109375" style="1" customWidth="1"/>
    <col min="12038" max="12039" width="11.5703125" style="1" customWidth="1"/>
    <col min="12040" max="12040" width="3.7109375" style="1" customWidth="1"/>
    <col min="12041" max="12042" width="11.5703125" style="1" customWidth="1"/>
    <col min="12043" max="12043" width="5.42578125" style="1" customWidth="1"/>
    <col min="12044" max="12044" width="16" style="1" bestFit="1" customWidth="1"/>
    <col min="12045" max="12285" width="9" style="1"/>
    <col min="12286" max="12286" width="28.5703125" style="1" customWidth="1"/>
    <col min="12287" max="12288" width="11.5703125" style="1" customWidth="1"/>
    <col min="12289" max="12289" width="3.5703125" style="1" customWidth="1"/>
    <col min="12290" max="12290" width="10.7109375" style="1" customWidth="1"/>
    <col min="12291" max="12291" width="11.42578125" style="1" customWidth="1"/>
    <col min="12292" max="12292" width="11.5703125" style="1" customWidth="1"/>
    <col min="12293" max="12293" width="10.7109375" style="1" customWidth="1"/>
    <col min="12294" max="12295" width="11.5703125" style="1" customWidth="1"/>
    <col min="12296" max="12296" width="3.7109375" style="1" customWidth="1"/>
    <col min="12297" max="12298" width="11.5703125" style="1" customWidth="1"/>
    <col min="12299" max="12299" width="5.42578125" style="1" customWidth="1"/>
    <col min="12300" max="12300" width="16" style="1" bestFit="1" customWidth="1"/>
    <col min="12301" max="12541" width="9" style="1"/>
    <col min="12542" max="12542" width="28.5703125" style="1" customWidth="1"/>
    <col min="12543" max="12544" width="11.5703125" style="1" customWidth="1"/>
    <col min="12545" max="12545" width="3.5703125" style="1" customWidth="1"/>
    <col min="12546" max="12546" width="10.7109375" style="1" customWidth="1"/>
    <col min="12547" max="12547" width="11.42578125" style="1" customWidth="1"/>
    <col min="12548" max="12548" width="11.5703125" style="1" customWidth="1"/>
    <col min="12549" max="12549" width="10.7109375" style="1" customWidth="1"/>
    <col min="12550" max="12551" width="11.5703125" style="1" customWidth="1"/>
    <col min="12552" max="12552" width="3.7109375" style="1" customWidth="1"/>
    <col min="12553" max="12554" width="11.5703125" style="1" customWidth="1"/>
    <col min="12555" max="12555" width="5.42578125" style="1" customWidth="1"/>
    <col min="12556" max="12556" width="16" style="1" bestFit="1" customWidth="1"/>
    <col min="12557" max="12797" width="9" style="1"/>
    <col min="12798" max="12798" width="28.5703125" style="1" customWidth="1"/>
    <col min="12799" max="12800" width="11.5703125" style="1" customWidth="1"/>
    <col min="12801" max="12801" width="3.5703125" style="1" customWidth="1"/>
    <col min="12802" max="12802" width="10.7109375" style="1" customWidth="1"/>
    <col min="12803" max="12803" width="11.42578125" style="1" customWidth="1"/>
    <col min="12804" max="12804" width="11.5703125" style="1" customWidth="1"/>
    <col min="12805" max="12805" width="10.7109375" style="1" customWidth="1"/>
    <col min="12806" max="12807" width="11.5703125" style="1" customWidth="1"/>
    <col min="12808" max="12808" width="3.7109375" style="1" customWidth="1"/>
    <col min="12809" max="12810" width="11.5703125" style="1" customWidth="1"/>
    <col min="12811" max="12811" width="5.42578125" style="1" customWidth="1"/>
    <col min="12812" max="12812" width="16" style="1" bestFit="1" customWidth="1"/>
    <col min="12813" max="13053" width="9" style="1"/>
    <col min="13054" max="13054" width="28.5703125" style="1" customWidth="1"/>
    <col min="13055" max="13056" width="11.5703125" style="1" customWidth="1"/>
    <col min="13057" max="13057" width="3.5703125" style="1" customWidth="1"/>
    <col min="13058" max="13058" width="10.7109375" style="1" customWidth="1"/>
    <col min="13059" max="13059" width="11.42578125" style="1" customWidth="1"/>
    <col min="13060" max="13060" width="11.5703125" style="1" customWidth="1"/>
    <col min="13061" max="13061" width="10.7109375" style="1" customWidth="1"/>
    <col min="13062" max="13063" width="11.5703125" style="1" customWidth="1"/>
    <col min="13064" max="13064" width="3.7109375" style="1" customWidth="1"/>
    <col min="13065" max="13066" width="11.5703125" style="1" customWidth="1"/>
    <col min="13067" max="13067" width="5.42578125" style="1" customWidth="1"/>
    <col min="13068" max="13068" width="16" style="1" bestFit="1" customWidth="1"/>
    <col min="13069" max="13309" width="9" style="1"/>
    <col min="13310" max="13310" width="28.5703125" style="1" customWidth="1"/>
    <col min="13311" max="13312" width="11.5703125" style="1" customWidth="1"/>
    <col min="13313" max="13313" width="3.5703125" style="1" customWidth="1"/>
    <col min="13314" max="13314" width="10.7109375" style="1" customWidth="1"/>
    <col min="13315" max="13315" width="11.42578125" style="1" customWidth="1"/>
    <col min="13316" max="13316" width="11.5703125" style="1" customWidth="1"/>
    <col min="13317" max="13317" width="10.7109375" style="1" customWidth="1"/>
    <col min="13318" max="13319" width="11.5703125" style="1" customWidth="1"/>
    <col min="13320" max="13320" width="3.7109375" style="1" customWidth="1"/>
    <col min="13321" max="13322" width="11.5703125" style="1" customWidth="1"/>
    <col min="13323" max="13323" width="5.42578125" style="1" customWidth="1"/>
    <col min="13324" max="13324" width="16" style="1" bestFit="1" customWidth="1"/>
    <col min="13325" max="13565" width="9" style="1"/>
    <col min="13566" max="13566" width="28.5703125" style="1" customWidth="1"/>
    <col min="13567" max="13568" width="11.5703125" style="1" customWidth="1"/>
    <col min="13569" max="13569" width="3.5703125" style="1" customWidth="1"/>
    <col min="13570" max="13570" width="10.7109375" style="1" customWidth="1"/>
    <col min="13571" max="13571" width="11.42578125" style="1" customWidth="1"/>
    <col min="13572" max="13572" width="11.5703125" style="1" customWidth="1"/>
    <col min="13573" max="13573" width="10.7109375" style="1" customWidth="1"/>
    <col min="13574" max="13575" width="11.5703125" style="1" customWidth="1"/>
    <col min="13576" max="13576" width="3.7109375" style="1" customWidth="1"/>
    <col min="13577" max="13578" width="11.5703125" style="1" customWidth="1"/>
    <col min="13579" max="13579" width="5.42578125" style="1" customWidth="1"/>
    <col min="13580" max="13580" width="16" style="1" bestFit="1" customWidth="1"/>
    <col min="13581" max="13821" width="9" style="1"/>
    <col min="13822" max="13822" width="28.5703125" style="1" customWidth="1"/>
    <col min="13823" max="13824" width="11.5703125" style="1" customWidth="1"/>
    <col min="13825" max="13825" width="3.5703125" style="1" customWidth="1"/>
    <col min="13826" max="13826" width="10.7109375" style="1" customWidth="1"/>
    <col min="13827" max="13827" width="11.42578125" style="1" customWidth="1"/>
    <col min="13828" max="13828" width="11.5703125" style="1" customWidth="1"/>
    <col min="13829" max="13829" width="10.7109375" style="1" customWidth="1"/>
    <col min="13830" max="13831" width="11.5703125" style="1" customWidth="1"/>
    <col min="13832" max="13832" width="3.7109375" style="1" customWidth="1"/>
    <col min="13833" max="13834" width="11.5703125" style="1" customWidth="1"/>
    <col min="13835" max="13835" width="5.42578125" style="1" customWidth="1"/>
    <col min="13836" max="13836" width="16" style="1" bestFit="1" customWidth="1"/>
    <col min="13837" max="14077" width="9" style="1"/>
    <col min="14078" max="14078" width="28.5703125" style="1" customWidth="1"/>
    <col min="14079" max="14080" width="11.5703125" style="1" customWidth="1"/>
    <col min="14081" max="14081" width="3.5703125" style="1" customWidth="1"/>
    <col min="14082" max="14082" width="10.7109375" style="1" customWidth="1"/>
    <col min="14083" max="14083" width="11.42578125" style="1" customWidth="1"/>
    <col min="14084" max="14084" width="11.5703125" style="1" customWidth="1"/>
    <col min="14085" max="14085" width="10.7109375" style="1" customWidth="1"/>
    <col min="14086" max="14087" width="11.5703125" style="1" customWidth="1"/>
    <col min="14088" max="14088" width="3.7109375" style="1" customWidth="1"/>
    <col min="14089" max="14090" width="11.5703125" style="1" customWidth="1"/>
    <col min="14091" max="14091" width="5.42578125" style="1" customWidth="1"/>
    <col min="14092" max="14092" width="16" style="1" bestFit="1" customWidth="1"/>
    <col min="14093" max="14333" width="9" style="1"/>
    <col min="14334" max="14334" width="28.5703125" style="1" customWidth="1"/>
    <col min="14335" max="14336" width="11.5703125" style="1" customWidth="1"/>
    <col min="14337" max="14337" width="3.5703125" style="1" customWidth="1"/>
    <col min="14338" max="14338" width="10.7109375" style="1" customWidth="1"/>
    <col min="14339" max="14339" width="11.42578125" style="1" customWidth="1"/>
    <col min="14340" max="14340" width="11.5703125" style="1" customWidth="1"/>
    <col min="14341" max="14341" width="10.7109375" style="1" customWidth="1"/>
    <col min="14342" max="14343" width="11.5703125" style="1" customWidth="1"/>
    <col min="14344" max="14344" width="3.7109375" style="1" customWidth="1"/>
    <col min="14345" max="14346" width="11.5703125" style="1" customWidth="1"/>
    <col min="14347" max="14347" width="5.42578125" style="1" customWidth="1"/>
    <col min="14348" max="14348" width="16" style="1" bestFit="1" customWidth="1"/>
    <col min="14349" max="14589" width="9" style="1"/>
    <col min="14590" max="14590" width="28.5703125" style="1" customWidth="1"/>
    <col min="14591" max="14592" width="11.5703125" style="1" customWidth="1"/>
    <col min="14593" max="14593" width="3.5703125" style="1" customWidth="1"/>
    <col min="14594" max="14594" width="10.7109375" style="1" customWidth="1"/>
    <col min="14595" max="14595" width="11.42578125" style="1" customWidth="1"/>
    <col min="14596" max="14596" width="11.5703125" style="1" customWidth="1"/>
    <col min="14597" max="14597" width="10.7109375" style="1" customWidth="1"/>
    <col min="14598" max="14599" width="11.5703125" style="1" customWidth="1"/>
    <col min="14600" max="14600" width="3.7109375" style="1" customWidth="1"/>
    <col min="14601" max="14602" width="11.5703125" style="1" customWidth="1"/>
    <col min="14603" max="14603" width="5.42578125" style="1" customWidth="1"/>
    <col min="14604" max="14604" width="16" style="1" bestFit="1" customWidth="1"/>
    <col min="14605" max="14845" width="9" style="1"/>
    <col min="14846" max="14846" width="28.5703125" style="1" customWidth="1"/>
    <col min="14847" max="14848" width="11.5703125" style="1" customWidth="1"/>
    <col min="14849" max="14849" width="3.5703125" style="1" customWidth="1"/>
    <col min="14850" max="14850" width="10.7109375" style="1" customWidth="1"/>
    <col min="14851" max="14851" width="11.42578125" style="1" customWidth="1"/>
    <col min="14852" max="14852" width="11.5703125" style="1" customWidth="1"/>
    <col min="14853" max="14853" width="10.7109375" style="1" customWidth="1"/>
    <col min="14854" max="14855" width="11.5703125" style="1" customWidth="1"/>
    <col min="14856" max="14856" width="3.7109375" style="1" customWidth="1"/>
    <col min="14857" max="14858" width="11.5703125" style="1" customWidth="1"/>
    <col min="14859" max="14859" width="5.42578125" style="1" customWidth="1"/>
    <col min="14860" max="14860" width="16" style="1" bestFit="1" customWidth="1"/>
    <col min="14861" max="15101" width="9" style="1"/>
    <col min="15102" max="15102" width="28.5703125" style="1" customWidth="1"/>
    <col min="15103" max="15104" width="11.5703125" style="1" customWidth="1"/>
    <col min="15105" max="15105" width="3.5703125" style="1" customWidth="1"/>
    <col min="15106" max="15106" width="10.7109375" style="1" customWidth="1"/>
    <col min="15107" max="15107" width="11.42578125" style="1" customWidth="1"/>
    <col min="15108" max="15108" width="11.5703125" style="1" customWidth="1"/>
    <col min="15109" max="15109" width="10.7109375" style="1" customWidth="1"/>
    <col min="15110" max="15111" width="11.5703125" style="1" customWidth="1"/>
    <col min="15112" max="15112" width="3.7109375" style="1" customWidth="1"/>
    <col min="15113" max="15114" width="11.5703125" style="1" customWidth="1"/>
    <col min="15115" max="15115" width="5.42578125" style="1" customWidth="1"/>
    <col min="15116" max="15116" width="16" style="1" bestFit="1" customWidth="1"/>
    <col min="15117" max="15357" width="9" style="1"/>
    <col min="15358" max="15358" width="28.5703125" style="1" customWidth="1"/>
    <col min="15359" max="15360" width="11.5703125" style="1" customWidth="1"/>
    <col min="15361" max="15361" width="3.5703125" style="1" customWidth="1"/>
    <col min="15362" max="15362" width="10.7109375" style="1" customWidth="1"/>
    <col min="15363" max="15363" width="11.42578125" style="1" customWidth="1"/>
    <col min="15364" max="15364" width="11.5703125" style="1" customWidth="1"/>
    <col min="15365" max="15365" width="10.7109375" style="1" customWidth="1"/>
    <col min="15366" max="15367" width="11.5703125" style="1" customWidth="1"/>
    <col min="15368" max="15368" width="3.7109375" style="1" customWidth="1"/>
    <col min="15369" max="15370" width="11.5703125" style="1" customWidth="1"/>
    <col min="15371" max="15371" width="5.42578125" style="1" customWidth="1"/>
    <col min="15372" max="15372" width="16" style="1" bestFit="1" customWidth="1"/>
    <col min="15373" max="15613" width="9" style="1"/>
    <col min="15614" max="15614" width="28.5703125" style="1" customWidth="1"/>
    <col min="15615" max="15616" width="11.5703125" style="1" customWidth="1"/>
    <col min="15617" max="15617" width="3.5703125" style="1" customWidth="1"/>
    <col min="15618" max="15618" width="10.7109375" style="1" customWidth="1"/>
    <col min="15619" max="15619" width="11.42578125" style="1" customWidth="1"/>
    <col min="15620" max="15620" width="11.5703125" style="1" customWidth="1"/>
    <col min="15621" max="15621" width="10.7109375" style="1" customWidth="1"/>
    <col min="15622" max="15623" width="11.5703125" style="1" customWidth="1"/>
    <col min="15624" max="15624" width="3.7109375" style="1" customWidth="1"/>
    <col min="15625" max="15626" width="11.5703125" style="1" customWidth="1"/>
    <col min="15627" max="15627" width="5.42578125" style="1" customWidth="1"/>
    <col min="15628" max="15628" width="16" style="1" bestFit="1" customWidth="1"/>
    <col min="15629" max="15869" width="9" style="1"/>
    <col min="15870" max="15870" width="28.5703125" style="1" customWidth="1"/>
    <col min="15871" max="15872" width="11.5703125" style="1" customWidth="1"/>
    <col min="15873" max="15873" width="3.5703125" style="1" customWidth="1"/>
    <col min="15874" max="15874" width="10.7109375" style="1" customWidth="1"/>
    <col min="15875" max="15875" width="11.42578125" style="1" customWidth="1"/>
    <col min="15876" max="15876" width="11.5703125" style="1" customWidth="1"/>
    <col min="15877" max="15877" width="10.7109375" style="1" customWidth="1"/>
    <col min="15878" max="15879" width="11.5703125" style="1" customWidth="1"/>
    <col min="15880" max="15880" width="3.7109375" style="1" customWidth="1"/>
    <col min="15881" max="15882" width="11.5703125" style="1" customWidth="1"/>
    <col min="15883" max="15883" width="5.42578125" style="1" customWidth="1"/>
    <col min="15884" max="15884" width="16" style="1" bestFit="1" customWidth="1"/>
    <col min="15885" max="16125" width="9" style="1"/>
    <col min="16126" max="16126" width="28.5703125" style="1" customWidth="1"/>
    <col min="16127" max="16128" width="11.5703125" style="1" customWidth="1"/>
    <col min="16129" max="16129" width="3.5703125" style="1" customWidth="1"/>
    <col min="16130" max="16130" width="10.7109375" style="1" customWidth="1"/>
    <col min="16131" max="16131" width="11.42578125" style="1" customWidth="1"/>
    <col min="16132" max="16132" width="11.5703125" style="1" customWidth="1"/>
    <col min="16133" max="16133" width="10.7109375" style="1" customWidth="1"/>
    <col min="16134" max="16135" width="11.5703125" style="1" customWidth="1"/>
    <col min="16136" max="16136" width="3.7109375" style="1" customWidth="1"/>
    <col min="16137" max="16138" width="11.5703125" style="1" customWidth="1"/>
    <col min="16139" max="16139" width="5.42578125" style="1" customWidth="1"/>
    <col min="16140" max="16140" width="16" style="1" bestFit="1" customWidth="1"/>
    <col min="16141" max="16384" width="9" style="1"/>
  </cols>
  <sheetData>
    <row r="1" spans="1:12" s="83" customFormat="1" ht="20.100000000000001" customHeight="1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83" customFormat="1" ht="20.100000000000001" customHeight="1" x14ac:dyDescent="0.25">
      <c r="A2" s="222" t="s">
        <v>39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15.75" customHeight="1" x14ac:dyDescent="0.2">
      <c r="A3" s="42"/>
      <c r="B3" s="75"/>
      <c r="C3" s="75"/>
      <c r="D3" s="76"/>
      <c r="E3" s="75"/>
      <c r="F3" s="75"/>
      <c r="G3" s="76"/>
      <c r="H3" s="75"/>
      <c r="I3" s="75"/>
      <c r="J3" s="76"/>
      <c r="K3" s="76"/>
      <c r="L3" s="84" t="s">
        <v>1</v>
      </c>
    </row>
    <row r="4" spans="1:12" s="7" customFormat="1" ht="24.75" customHeight="1" x14ac:dyDescent="0.2">
      <c r="A4" s="43" t="s">
        <v>2</v>
      </c>
      <c r="B4" s="44" t="s">
        <v>34</v>
      </c>
      <c r="C4" s="44" t="s">
        <v>28</v>
      </c>
      <c r="D4" s="44" t="s">
        <v>40</v>
      </c>
      <c r="E4" s="44" t="s">
        <v>41</v>
      </c>
      <c r="F4" s="44" t="s">
        <v>42</v>
      </c>
      <c r="G4" s="44" t="s">
        <v>43</v>
      </c>
      <c r="H4" s="44" t="s">
        <v>11</v>
      </c>
      <c r="I4" s="45" t="s">
        <v>44</v>
      </c>
      <c r="J4" s="44" t="s">
        <v>45</v>
      </c>
      <c r="K4" s="44" t="s">
        <v>46</v>
      </c>
      <c r="L4" s="46" t="s">
        <v>16</v>
      </c>
    </row>
    <row r="5" spans="1:12" ht="21.75" customHeight="1" x14ac:dyDescent="0.2">
      <c r="A5" s="77" t="s">
        <v>17</v>
      </c>
      <c r="B5" s="47"/>
      <c r="C5" s="47"/>
      <c r="D5" s="47"/>
      <c r="E5" s="48"/>
      <c r="F5" s="48"/>
      <c r="G5" s="47"/>
      <c r="H5" s="47"/>
      <c r="I5" s="47"/>
      <c r="J5" s="49"/>
      <c r="K5" s="47"/>
      <c r="L5" s="50"/>
    </row>
    <row r="6" spans="1:12" ht="15" customHeight="1" x14ac:dyDescent="0.2">
      <c r="A6" s="78" t="s">
        <v>18</v>
      </c>
      <c r="B6" s="51">
        <v>914455.56900000002</v>
      </c>
      <c r="C6" s="52">
        <v>7117919.4560000002</v>
      </c>
      <c r="D6" s="53">
        <v>5017.4920000000002</v>
      </c>
      <c r="E6" s="54">
        <v>128090.512</v>
      </c>
      <c r="F6" s="54">
        <v>262155.53000000003</v>
      </c>
      <c r="G6" s="53">
        <v>5087.3280000000004</v>
      </c>
      <c r="H6" s="52">
        <v>336692.39899999998</v>
      </c>
      <c r="I6" s="52">
        <v>109699.033</v>
      </c>
      <c r="J6" s="51">
        <v>14370.204</v>
      </c>
      <c r="K6" s="52">
        <v>1514877.4380000001</v>
      </c>
      <c r="L6" s="55">
        <f>SUM(B6:K6)</f>
        <v>10408364.960999999</v>
      </c>
    </row>
    <row r="7" spans="1:12" ht="15" customHeight="1" x14ac:dyDescent="0.2">
      <c r="A7" s="78" t="s">
        <v>19</v>
      </c>
      <c r="B7" s="51">
        <v>905940.28399999999</v>
      </c>
      <c r="C7" s="52">
        <v>120801.81600000001</v>
      </c>
      <c r="D7" s="51">
        <v>0</v>
      </c>
      <c r="E7" s="54">
        <v>35534.186000000002</v>
      </c>
      <c r="F7" s="54">
        <v>257360.783</v>
      </c>
      <c r="G7" s="51">
        <v>0</v>
      </c>
      <c r="H7" s="52">
        <v>1767.288</v>
      </c>
      <c r="I7" s="52">
        <v>21524.732</v>
      </c>
      <c r="J7" s="51">
        <v>0</v>
      </c>
      <c r="K7" s="52">
        <v>1809805.655</v>
      </c>
      <c r="L7" s="55">
        <f>SUM(B7:K7)</f>
        <v>3152734.7439999999</v>
      </c>
    </row>
    <row r="8" spans="1:12" ht="15" customHeight="1" x14ac:dyDescent="0.2">
      <c r="A8" s="78" t="s">
        <v>20</v>
      </c>
      <c r="B8" s="51">
        <v>1981.4760000000001</v>
      </c>
      <c r="C8" s="51">
        <v>0</v>
      </c>
      <c r="D8" s="51">
        <v>0</v>
      </c>
      <c r="E8" s="54">
        <v>0</v>
      </c>
      <c r="F8" s="54">
        <v>2930.326</v>
      </c>
      <c r="G8" s="51">
        <v>0</v>
      </c>
      <c r="H8" s="56">
        <v>0</v>
      </c>
      <c r="I8" s="51">
        <v>0</v>
      </c>
      <c r="J8" s="51">
        <v>0</v>
      </c>
      <c r="K8" s="52">
        <v>39.700000000000003</v>
      </c>
      <c r="L8" s="57">
        <f>SUM(B8:K8)</f>
        <v>4951.5019999999995</v>
      </c>
    </row>
    <row r="9" spans="1:12" ht="15" customHeight="1" x14ac:dyDescent="0.2">
      <c r="A9" s="79" t="s">
        <v>21</v>
      </c>
      <c r="B9" s="58">
        <v>1179604.368</v>
      </c>
      <c r="C9" s="58">
        <v>0</v>
      </c>
      <c r="D9" s="58">
        <v>0</v>
      </c>
      <c r="E9" s="59">
        <v>0</v>
      </c>
      <c r="F9" s="59">
        <v>153201.34400000001</v>
      </c>
      <c r="G9" s="58">
        <v>0</v>
      </c>
      <c r="H9" s="60">
        <v>0</v>
      </c>
      <c r="I9" s="52">
        <v>35302.302000000003</v>
      </c>
      <c r="J9" s="58">
        <v>0</v>
      </c>
      <c r="K9" s="52">
        <v>92992.028999999995</v>
      </c>
      <c r="L9" s="61">
        <f>SUM(B9:K9)</f>
        <v>1461100.0430000001</v>
      </c>
    </row>
    <row r="10" spans="1:12" s="11" customFormat="1" ht="15" customHeight="1" x14ac:dyDescent="0.2">
      <c r="A10" s="80" t="s">
        <v>22</v>
      </c>
      <c r="B10" s="62">
        <v>3001981.6970000002</v>
      </c>
      <c r="C10" s="62">
        <v>7238721.2719999999</v>
      </c>
      <c r="D10" s="62">
        <v>5017.4920000000002</v>
      </c>
      <c r="E10" s="62">
        <v>163624.698</v>
      </c>
      <c r="F10" s="62">
        <v>675647.98300000001</v>
      </c>
      <c r="G10" s="62">
        <v>5087.3280000000004</v>
      </c>
      <c r="H10" s="62">
        <v>338459.68699999998</v>
      </c>
      <c r="I10" s="62">
        <v>166526.06699999998</v>
      </c>
      <c r="J10" s="62">
        <v>14370.204</v>
      </c>
      <c r="K10" s="62">
        <v>3417714.8220000006</v>
      </c>
      <c r="L10" s="63">
        <f>SUM(L6:L9)</f>
        <v>15027151.249999998</v>
      </c>
    </row>
    <row r="11" spans="1:12" ht="30" customHeight="1" x14ac:dyDescent="0.2">
      <c r="A11" s="81" t="s">
        <v>24</v>
      </c>
      <c r="B11" s="64"/>
      <c r="C11" s="64"/>
      <c r="D11" s="64"/>
      <c r="E11" s="65"/>
      <c r="F11" s="65"/>
      <c r="G11" s="64"/>
      <c r="H11" s="66"/>
      <c r="I11" s="64"/>
      <c r="J11" s="64"/>
      <c r="K11" s="64"/>
      <c r="L11" s="67"/>
    </row>
    <row r="12" spans="1:12" ht="15" customHeight="1" x14ac:dyDescent="0.2">
      <c r="A12" s="78" t="s">
        <v>18</v>
      </c>
      <c r="B12" s="51">
        <v>177073.03899999999</v>
      </c>
      <c r="C12" s="52">
        <v>50401.59</v>
      </c>
      <c r="D12" s="53">
        <v>224.69800000000001</v>
      </c>
      <c r="E12" s="54">
        <v>4227.5600000000004</v>
      </c>
      <c r="F12" s="54">
        <v>2645.395</v>
      </c>
      <c r="G12" s="53">
        <v>641.17499999999995</v>
      </c>
      <c r="H12" s="56">
        <v>0</v>
      </c>
      <c r="I12" s="52">
        <v>41205.294000000002</v>
      </c>
      <c r="J12" s="51">
        <v>882.53599999999994</v>
      </c>
      <c r="K12" s="52">
        <v>150029.05900000001</v>
      </c>
      <c r="L12" s="55">
        <f>SUM(B12:K12)</f>
        <v>427330.34600000002</v>
      </c>
    </row>
    <row r="13" spans="1:12" ht="15" customHeight="1" x14ac:dyDescent="0.2">
      <c r="A13" s="78" t="s">
        <v>19</v>
      </c>
      <c r="B13" s="51">
        <v>76347.956999999995</v>
      </c>
      <c r="C13" s="52">
        <v>618.89599999999996</v>
      </c>
      <c r="D13" s="51">
        <v>0</v>
      </c>
      <c r="E13" s="54">
        <v>0</v>
      </c>
      <c r="F13" s="54">
        <v>2501.8829999999998</v>
      </c>
      <c r="G13" s="51">
        <v>0</v>
      </c>
      <c r="H13" s="56">
        <v>0</v>
      </c>
      <c r="I13" s="51">
        <v>0</v>
      </c>
      <c r="J13" s="51">
        <v>0</v>
      </c>
      <c r="K13" s="56">
        <v>0</v>
      </c>
      <c r="L13" s="55">
        <f>SUM(B13:K13)</f>
        <v>79468.73599999999</v>
      </c>
    </row>
    <row r="14" spans="1:12" ht="15" customHeight="1" x14ac:dyDescent="0.2">
      <c r="A14" s="78" t="s">
        <v>20</v>
      </c>
      <c r="B14" s="51">
        <v>963.32500000000005</v>
      </c>
      <c r="C14" s="51">
        <v>0</v>
      </c>
      <c r="D14" s="51">
        <v>0</v>
      </c>
      <c r="E14" s="54">
        <v>0</v>
      </c>
      <c r="F14" s="54">
        <v>-1830.1510000000001</v>
      </c>
      <c r="G14" s="51">
        <v>0</v>
      </c>
      <c r="H14" s="56">
        <v>0</v>
      </c>
      <c r="I14" s="51">
        <v>0</v>
      </c>
      <c r="J14" s="51">
        <v>0</v>
      </c>
      <c r="K14" s="56">
        <v>0</v>
      </c>
      <c r="L14" s="55">
        <f>SUM(B14:K14)</f>
        <v>-866.82600000000002</v>
      </c>
    </row>
    <row r="15" spans="1:12" ht="15" customHeight="1" x14ac:dyDescent="0.2">
      <c r="A15" s="79" t="s">
        <v>21</v>
      </c>
      <c r="B15" s="58">
        <v>0</v>
      </c>
      <c r="C15" s="58">
        <v>0</v>
      </c>
      <c r="D15" s="58">
        <v>0</v>
      </c>
      <c r="E15" s="59">
        <v>0</v>
      </c>
      <c r="F15" s="59">
        <v>20586.338</v>
      </c>
      <c r="G15" s="58">
        <v>0</v>
      </c>
      <c r="H15" s="60">
        <v>0</v>
      </c>
      <c r="I15" s="58">
        <v>14.928000000000001</v>
      </c>
      <c r="J15" s="58">
        <v>0</v>
      </c>
      <c r="K15" s="52">
        <v>3715.7190000000001</v>
      </c>
      <c r="L15" s="61">
        <f>SUM(B15:K15)</f>
        <v>24316.985000000001</v>
      </c>
    </row>
    <row r="16" spans="1:12" s="16" customFormat="1" ht="15" customHeight="1" x14ac:dyDescent="0.2">
      <c r="A16" s="80" t="s">
        <v>22</v>
      </c>
      <c r="B16" s="68">
        <v>254384.321</v>
      </c>
      <c r="C16" s="68">
        <v>51020.485999999997</v>
      </c>
      <c r="D16" s="68">
        <v>224.69800000000001</v>
      </c>
      <c r="E16" s="68">
        <v>4227.5600000000004</v>
      </c>
      <c r="F16" s="68">
        <v>23903.465</v>
      </c>
      <c r="G16" s="68">
        <v>641.17499999999995</v>
      </c>
      <c r="H16" s="62">
        <v>0</v>
      </c>
      <c r="I16" s="62">
        <v>41220.222000000002</v>
      </c>
      <c r="J16" s="62">
        <v>882.53599999999994</v>
      </c>
      <c r="K16" s="62">
        <v>153744.77800000002</v>
      </c>
      <c r="L16" s="69">
        <f>SUM(L12:L15)</f>
        <v>530249.24100000004</v>
      </c>
    </row>
    <row r="17" spans="1:12" ht="30" customHeight="1" x14ac:dyDescent="0.2">
      <c r="A17" s="82" t="s">
        <v>23</v>
      </c>
      <c r="B17" s="64"/>
      <c r="C17" s="64"/>
      <c r="D17" s="64"/>
      <c r="E17" s="65"/>
      <c r="F17" s="65"/>
      <c r="G17" s="64"/>
      <c r="H17" s="66"/>
      <c r="I17" s="64"/>
      <c r="J17" s="64"/>
      <c r="K17" s="64"/>
      <c r="L17" s="67"/>
    </row>
    <row r="18" spans="1:12" ht="15" customHeight="1" x14ac:dyDescent="0.2">
      <c r="A18" s="78" t="s">
        <v>18</v>
      </c>
      <c r="B18" s="51">
        <v>737382.53</v>
      </c>
      <c r="C18" s="51">
        <v>7067517.8660000004</v>
      </c>
      <c r="D18" s="51">
        <v>4792.7939999999999</v>
      </c>
      <c r="E18" s="51">
        <v>123862.952</v>
      </c>
      <c r="F18" s="54">
        <v>259510.13500000001</v>
      </c>
      <c r="G18" s="51">
        <v>4446.1530000000002</v>
      </c>
      <c r="H18" s="56">
        <v>336692.39899999998</v>
      </c>
      <c r="I18" s="51">
        <v>68493.739000000001</v>
      </c>
      <c r="J18" s="51">
        <v>13487.668</v>
      </c>
      <c r="K18" s="51">
        <v>1364848.379</v>
      </c>
      <c r="L18" s="55">
        <f>SUM(B18:K18)</f>
        <v>9981034.6150000002</v>
      </c>
    </row>
    <row r="19" spans="1:12" ht="15" customHeight="1" x14ac:dyDescent="0.2">
      <c r="A19" s="78" t="s">
        <v>19</v>
      </c>
      <c r="B19" s="51">
        <v>829592.32700000005</v>
      </c>
      <c r="C19" s="51">
        <v>120182.92</v>
      </c>
      <c r="D19" s="51">
        <v>0</v>
      </c>
      <c r="E19" s="51">
        <v>35534.186000000002</v>
      </c>
      <c r="F19" s="54">
        <v>254858.9</v>
      </c>
      <c r="G19" s="51">
        <v>0</v>
      </c>
      <c r="H19" s="51">
        <v>1767.288</v>
      </c>
      <c r="I19" s="51">
        <v>21524.732</v>
      </c>
      <c r="J19" s="51">
        <v>0</v>
      </c>
      <c r="K19" s="51">
        <v>1809805.655</v>
      </c>
      <c r="L19" s="55">
        <f>SUM(B19:K19)</f>
        <v>3073266.0080000004</v>
      </c>
    </row>
    <row r="20" spans="1:12" ht="15" customHeight="1" x14ac:dyDescent="0.2">
      <c r="A20" s="78" t="s">
        <v>20</v>
      </c>
      <c r="B20" s="51">
        <v>1018.151</v>
      </c>
      <c r="C20" s="51">
        <v>0</v>
      </c>
      <c r="D20" s="51">
        <v>0</v>
      </c>
      <c r="E20" s="51">
        <v>0</v>
      </c>
      <c r="F20" s="54">
        <v>4760.4769999999999</v>
      </c>
      <c r="G20" s="51">
        <v>0</v>
      </c>
      <c r="H20" s="56">
        <v>0</v>
      </c>
      <c r="I20" s="51">
        <v>0</v>
      </c>
      <c r="J20" s="51">
        <v>0</v>
      </c>
      <c r="K20" s="51">
        <v>39.700000000000003</v>
      </c>
      <c r="L20" s="55">
        <f>SUM(B20:K20)</f>
        <v>5818.3279999999995</v>
      </c>
    </row>
    <row r="21" spans="1:12" ht="15" customHeight="1" x14ac:dyDescent="0.2">
      <c r="A21" s="79" t="s">
        <v>21</v>
      </c>
      <c r="B21" s="51">
        <v>1179604.368</v>
      </c>
      <c r="C21" s="58">
        <v>0</v>
      </c>
      <c r="D21" s="58">
        <v>0</v>
      </c>
      <c r="E21" s="59">
        <v>0</v>
      </c>
      <c r="F21" s="59">
        <v>132615.00599999999</v>
      </c>
      <c r="G21" s="58">
        <v>0</v>
      </c>
      <c r="H21" s="60">
        <v>0</v>
      </c>
      <c r="I21" s="58">
        <v>35287.374000000003</v>
      </c>
      <c r="J21" s="58">
        <v>0</v>
      </c>
      <c r="K21" s="58">
        <v>89276.31</v>
      </c>
      <c r="L21" s="61">
        <f>SUM(B21:K21)</f>
        <v>1436783.0580000002</v>
      </c>
    </row>
    <row r="22" spans="1:12" s="11" customFormat="1" ht="15" customHeight="1" x14ac:dyDescent="0.2">
      <c r="A22" s="80" t="s">
        <v>22</v>
      </c>
      <c r="B22" s="62">
        <f>SUM(B18:B21)</f>
        <v>2747597.3760000002</v>
      </c>
      <c r="C22" s="62">
        <f>SUM(C18:C21)</f>
        <v>7187700.7860000003</v>
      </c>
      <c r="D22" s="62">
        <f t="shared" ref="D22:K22" si="0">D10-D16</f>
        <v>4792.7939999999999</v>
      </c>
      <c r="E22" s="62">
        <f t="shared" si="0"/>
        <v>159397.13800000001</v>
      </c>
      <c r="F22" s="62">
        <f t="shared" si="0"/>
        <v>651744.51800000004</v>
      </c>
      <c r="G22" s="62">
        <f t="shared" si="0"/>
        <v>4446.1530000000002</v>
      </c>
      <c r="H22" s="62">
        <f t="shared" si="0"/>
        <v>338459.68699999998</v>
      </c>
      <c r="I22" s="62">
        <f t="shared" si="0"/>
        <v>125305.84499999997</v>
      </c>
      <c r="J22" s="62">
        <f t="shared" si="0"/>
        <v>13487.668</v>
      </c>
      <c r="K22" s="62">
        <f t="shared" si="0"/>
        <v>3263970.0440000007</v>
      </c>
      <c r="L22" s="69">
        <f>SUM(L18:L21)</f>
        <v>14496902.009</v>
      </c>
    </row>
    <row r="23" spans="1:12" ht="15" customHeight="1" x14ac:dyDescent="0.2">
      <c r="A23" s="71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5" customHeight="1" x14ac:dyDescent="0.2">
      <c r="A24" s="41" t="s">
        <v>64</v>
      </c>
      <c r="L24" s="71"/>
    </row>
    <row r="25" spans="1:12" x14ac:dyDescent="0.2">
      <c r="A25" s="71"/>
    </row>
    <row r="26" spans="1:12" x14ac:dyDescent="0.2">
      <c r="A26" s="73"/>
      <c r="L26" s="74"/>
    </row>
    <row r="27" spans="1:12" x14ac:dyDescent="0.2">
      <c r="A27" s="71"/>
    </row>
  </sheetData>
  <mergeCells count="2">
    <mergeCell ref="A1:L1"/>
    <mergeCell ref="A2:L2"/>
  </mergeCells>
  <printOptions horizontalCentered="1"/>
  <pageMargins left="0.5" right="0.5" top="0.5" bottom="0.5" header="0.25" footer="0.25"/>
  <pageSetup paperSize="9"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27"/>
  <sheetViews>
    <sheetView showGridLines="0" workbookViewId="0">
      <selection activeCell="D33" sqref="D33"/>
    </sheetView>
  </sheetViews>
  <sheetFormatPr defaultColWidth="9" defaultRowHeight="12.75" x14ac:dyDescent="0.2"/>
  <cols>
    <col min="1" max="1" width="41.28515625" style="72" bestFit="1" customWidth="1"/>
    <col min="2" max="3" width="11.5703125" style="71" customWidth="1"/>
    <col min="4" max="4" width="10.7109375" style="71" customWidth="1"/>
    <col min="5" max="5" width="11.42578125" style="71" customWidth="1"/>
    <col min="6" max="6" width="11.5703125" style="71" customWidth="1"/>
    <col min="7" max="7" width="10.7109375" style="71" customWidth="1"/>
    <col min="8" max="11" width="11.5703125" style="71" customWidth="1"/>
    <col min="12" max="12" width="15.42578125" style="72" customWidth="1"/>
    <col min="13" max="253" width="9" style="1"/>
    <col min="254" max="254" width="28.5703125" style="1" customWidth="1"/>
    <col min="255" max="256" width="11.5703125" style="1" customWidth="1"/>
    <col min="257" max="257" width="3.5703125" style="1" customWidth="1"/>
    <col min="258" max="258" width="10.7109375" style="1" customWidth="1"/>
    <col min="259" max="259" width="11.42578125" style="1" customWidth="1"/>
    <col min="260" max="260" width="11.5703125" style="1" customWidth="1"/>
    <col min="261" max="261" width="10.7109375" style="1" customWidth="1"/>
    <col min="262" max="263" width="11.5703125" style="1" customWidth="1"/>
    <col min="264" max="264" width="3.7109375" style="1" customWidth="1"/>
    <col min="265" max="266" width="11.5703125" style="1" customWidth="1"/>
    <col min="267" max="267" width="5.42578125" style="1" customWidth="1"/>
    <col min="268" max="268" width="16" style="1" bestFit="1" customWidth="1"/>
    <col min="269" max="509" width="9" style="1"/>
    <col min="510" max="510" width="28.5703125" style="1" customWidth="1"/>
    <col min="511" max="512" width="11.5703125" style="1" customWidth="1"/>
    <col min="513" max="513" width="3.5703125" style="1" customWidth="1"/>
    <col min="514" max="514" width="10.7109375" style="1" customWidth="1"/>
    <col min="515" max="515" width="11.42578125" style="1" customWidth="1"/>
    <col min="516" max="516" width="11.5703125" style="1" customWidth="1"/>
    <col min="517" max="517" width="10.7109375" style="1" customWidth="1"/>
    <col min="518" max="519" width="11.5703125" style="1" customWidth="1"/>
    <col min="520" max="520" width="3.7109375" style="1" customWidth="1"/>
    <col min="521" max="522" width="11.5703125" style="1" customWidth="1"/>
    <col min="523" max="523" width="5.42578125" style="1" customWidth="1"/>
    <col min="524" max="524" width="16" style="1" bestFit="1" customWidth="1"/>
    <col min="525" max="765" width="9" style="1"/>
    <col min="766" max="766" width="28.5703125" style="1" customWidth="1"/>
    <col min="767" max="768" width="11.5703125" style="1" customWidth="1"/>
    <col min="769" max="769" width="3.5703125" style="1" customWidth="1"/>
    <col min="770" max="770" width="10.7109375" style="1" customWidth="1"/>
    <col min="771" max="771" width="11.42578125" style="1" customWidth="1"/>
    <col min="772" max="772" width="11.5703125" style="1" customWidth="1"/>
    <col min="773" max="773" width="10.7109375" style="1" customWidth="1"/>
    <col min="774" max="775" width="11.5703125" style="1" customWidth="1"/>
    <col min="776" max="776" width="3.7109375" style="1" customWidth="1"/>
    <col min="777" max="778" width="11.5703125" style="1" customWidth="1"/>
    <col min="779" max="779" width="5.42578125" style="1" customWidth="1"/>
    <col min="780" max="780" width="16" style="1" bestFit="1" customWidth="1"/>
    <col min="781" max="1021" width="9" style="1"/>
    <col min="1022" max="1022" width="28.5703125" style="1" customWidth="1"/>
    <col min="1023" max="1024" width="11.5703125" style="1" customWidth="1"/>
    <col min="1025" max="1025" width="3.5703125" style="1" customWidth="1"/>
    <col min="1026" max="1026" width="10.7109375" style="1" customWidth="1"/>
    <col min="1027" max="1027" width="11.42578125" style="1" customWidth="1"/>
    <col min="1028" max="1028" width="11.5703125" style="1" customWidth="1"/>
    <col min="1029" max="1029" width="10.7109375" style="1" customWidth="1"/>
    <col min="1030" max="1031" width="11.5703125" style="1" customWidth="1"/>
    <col min="1032" max="1032" width="3.7109375" style="1" customWidth="1"/>
    <col min="1033" max="1034" width="11.5703125" style="1" customWidth="1"/>
    <col min="1035" max="1035" width="5.42578125" style="1" customWidth="1"/>
    <col min="1036" max="1036" width="16" style="1" bestFit="1" customWidth="1"/>
    <col min="1037" max="1277" width="9" style="1"/>
    <col min="1278" max="1278" width="28.5703125" style="1" customWidth="1"/>
    <col min="1279" max="1280" width="11.5703125" style="1" customWidth="1"/>
    <col min="1281" max="1281" width="3.5703125" style="1" customWidth="1"/>
    <col min="1282" max="1282" width="10.7109375" style="1" customWidth="1"/>
    <col min="1283" max="1283" width="11.42578125" style="1" customWidth="1"/>
    <col min="1284" max="1284" width="11.5703125" style="1" customWidth="1"/>
    <col min="1285" max="1285" width="10.7109375" style="1" customWidth="1"/>
    <col min="1286" max="1287" width="11.5703125" style="1" customWidth="1"/>
    <col min="1288" max="1288" width="3.7109375" style="1" customWidth="1"/>
    <col min="1289" max="1290" width="11.5703125" style="1" customWidth="1"/>
    <col min="1291" max="1291" width="5.42578125" style="1" customWidth="1"/>
    <col min="1292" max="1292" width="16" style="1" bestFit="1" customWidth="1"/>
    <col min="1293" max="1533" width="9" style="1"/>
    <col min="1534" max="1534" width="28.5703125" style="1" customWidth="1"/>
    <col min="1535" max="1536" width="11.5703125" style="1" customWidth="1"/>
    <col min="1537" max="1537" width="3.5703125" style="1" customWidth="1"/>
    <col min="1538" max="1538" width="10.7109375" style="1" customWidth="1"/>
    <col min="1539" max="1539" width="11.42578125" style="1" customWidth="1"/>
    <col min="1540" max="1540" width="11.5703125" style="1" customWidth="1"/>
    <col min="1541" max="1541" width="10.7109375" style="1" customWidth="1"/>
    <col min="1542" max="1543" width="11.5703125" style="1" customWidth="1"/>
    <col min="1544" max="1544" width="3.7109375" style="1" customWidth="1"/>
    <col min="1545" max="1546" width="11.5703125" style="1" customWidth="1"/>
    <col min="1547" max="1547" width="5.42578125" style="1" customWidth="1"/>
    <col min="1548" max="1548" width="16" style="1" bestFit="1" customWidth="1"/>
    <col min="1549" max="1789" width="9" style="1"/>
    <col min="1790" max="1790" width="28.5703125" style="1" customWidth="1"/>
    <col min="1791" max="1792" width="11.5703125" style="1" customWidth="1"/>
    <col min="1793" max="1793" width="3.5703125" style="1" customWidth="1"/>
    <col min="1794" max="1794" width="10.7109375" style="1" customWidth="1"/>
    <col min="1795" max="1795" width="11.42578125" style="1" customWidth="1"/>
    <col min="1796" max="1796" width="11.5703125" style="1" customWidth="1"/>
    <col min="1797" max="1797" width="10.7109375" style="1" customWidth="1"/>
    <col min="1798" max="1799" width="11.5703125" style="1" customWidth="1"/>
    <col min="1800" max="1800" width="3.7109375" style="1" customWidth="1"/>
    <col min="1801" max="1802" width="11.5703125" style="1" customWidth="1"/>
    <col min="1803" max="1803" width="5.42578125" style="1" customWidth="1"/>
    <col min="1804" max="1804" width="16" style="1" bestFit="1" customWidth="1"/>
    <col min="1805" max="2045" width="9" style="1"/>
    <col min="2046" max="2046" width="28.5703125" style="1" customWidth="1"/>
    <col min="2047" max="2048" width="11.5703125" style="1" customWidth="1"/>
    <col min="2049" max="2049" width="3.5703125" style="1" customWidth="1"/>
    <col min="2050" max="2050" width="10.7109375" style="1" customWidth="1"/>
    <col min="2051" max="2051" width="11.42578125" style="1" customWidth="1"/>
    <col min="2052" max="2052" width="11.5703125" style="1" customWidth="1"/>
    <col min="2053" max="2053" width="10.7109375" style="1" customWidth="1"/>
    <col min="2054" max="2055" width="11.5703125" style="1" customWidth="1"/>
    <col min="2056" max="2056" width="3.7109375" style="1" customWidth="1"/>
    <col min="2057" max="2058" width="11.5703125" style="1" customWidth="1"/>
    <col min="2059" max="2059" width="5.42578125" style="1" customWidth="1"/>
    <col min="2060" max="2060" width="16" style="1" bestFit="1" customWidth="1"/>
    <col min="2061" max="2301" width="9" style="1"/>
    <col min="2302" max="2302" width="28.5703125" style="1" customWidth="1"/>
    <col min="2303" max="2304" width="11.5703125" style="1" customWidth="1"/>
    <col min="2305" max="2305" width="3.5703125" style="1" customWidth="1"/>
    <col min="2306" max="2306" width="10.7109375" style="1" customWidth="1"/>
    <col min="2307" max="2307" width="11.42578125" style="1" customWidth="1"/>
    <col min="2308" max="2308" width="11.5703125" style="1" customWidth="1"/>
    <col min="2309" max="2309" width="10.7109375" style="1" customWidth="1"/>
    <col min="2310" max="2311" width="11.5703125" style="1" customWidth="1"/>
    <col min="2312" max="2312" width="3.7109375" style="1" customWidth="1"/>
    <col min="2313" max="2314" width="11.5703125" style="1" customWidth="1"/>
    <col min="2315" max="2315" width="5.42578125" style="1" customWidth="1"/>
    <col min="2316" max="2316" width="16" style="1" bestFit="1" customWidth="1"/>
    <col min="2317" max="2557" width="9" style="1"/>
    <col min="2558" max="2558" width="28.5703125" style="1" customWidth="1"/>
    <col min="2559" max="2560" width="11.5703125" style="1" customWidth="1"/>
    <col min="2561" max="2561" width="3.5703125" style="1" customWidth="1"/>
    <col min="2562" max="2562" width="10.7109375" style="1" customWidth="1"/>
    <col min="2563" max="2563" width="11.42578125" style="1" customWidth="1"/>
    <col min="2564" max="2564" width="11.5703125" style="1" customWidth="1"/>
    <col min="2565" max="2565" width="10.7109375" style="1" customWidth="1"/>
    <col min="2566" max="2567" width="11.5703125" style="1" customWidth="1"/>
    <col min="2568" max="2568" width="3.7109375" style="1" customWidth="1"/>
    <col min="2569" max="2570" width="11.5703125" style="1" customWidth="1"/>
    <col min="2571" max="2571" width="5.42578125" style="1" customWidth="1"/>
    <col min="2572" max="2572" width="16" style="1" bestFit="1" customWidth="1"/>
    <col min="2573" max="2813" width="9" style="1"/>
    <col min="2814" max="2814" width="28.5703125" style="1" customWidth="1"/>
    <col min="2815" max="2816" width="11.5703125" style="1" customWidth="1"/>
    <col min="2817" max="2817" width="3.5703125" style="1" customWidth="1"/>
    <col min="2818" max="2818" width="10.7109375" style="1" customWidth="1"/>
    <col min="2819" max="2819" width="11.42578125" style="1" customWidth="1"/>
    <col min="2820" max="2820" width="11.5703125" style="1" customWidth="1"/>
    <col min="2821" max="2821" width="10.7109375" style="1" customWidth="1"/>
    <col min="2822" max="2823" width="11.5703125" style="1" customWidth="1"/>
    <col min="2824" max="2824" width="3.7109375" style="1" customWidth="1"/>
    <col min="2825" max="2826" width="11.5703125" style="1" customWidth="1"/>
    <col min="2827" max="2827" width="5.42578125" style="1" customWidth="1"/>
    <col min="2828" max="2828" width="16" style="1" bestFit="1" customWidth="1"/>
    <col min="2829" max="3069" width="9" style="1"/>
    <col min="3070" max="3070" width="28.5703125" style="1" customWidth="1"/>
    <col min="3071" max="3072" width="11.5703125" style="1" customWidth="1"/>
    <col min="3073" max="3073" width="3.5703125" style="1" customWidth="1"/>
    <col min="3074" max="3074" width="10.7109375" style="1" customWidth="1"/>
    <col min="3075" max="3075" width="11.42578125" style="1" customWidth="1"/>
    <col min="3076" max="3076" width="11.5703125" style="1" customWidth="1"/>
    <col min="3077" max="3077" width="10.7109375" style="1" customWidth="1"/>
    <col min="3078" max="3079" width="11.5703125" style="1" customWidth="1"/>
    <col min="3080" max="3080" width="3.7109375" style="1" customWidth="1"/>
    <col min="3081" max="3082" width="11.5703125" style="1" customWidth="1"/>
    <col min="3083" max="3083" width="5.42578125" style="1" customWidth="1"/>
    <col min="3084" max="3084" width="16" style="1" bestFit="1" customWidth="1"/>
    <col min="3085" max="3325" width="9" style="1"/>
    <col min="3326" max="3326" width="28.5703125" style="1" customWidth="1"/>
    <col min="3327" max="3328" width="11.5703125" style="1" customWidth="1"/>
    <col min="3329" max="3329" width="3.5703125" style="1" customWidth="1"/>
    <col min="3330" max="3330" width="10.7109375" style="1" customWidth="1"/>
    <col min="3331" max="3331" width="11.42578125" style="1" customWidth="1"/>
    <col min="3332" max="3332" width="11.5703125" style="1" customWidth="1"/>
    <col min="3333" max="3333" width="10.7109375" style="1" customWidth="1"/>
    <col min="3334" max="3335" width="11.5703125" style="1" customWidth="1"/>
    <col min="3336" max="3336" width="3.7109375" style="1" customWidth="1"/>
    <col min="3337" max="3338" width="11.5703125" style="1" customWidth="1"/>
    <col min="3339" max="3339" width="5.42578125" style="1" customWidth="1"/>
    <col min="3340" max="3340" width="16" style="1" bestFit="1" customWidth="1"/>
    <col min="3341" max="3581" width="9" style="1"/>
    <col min="3582" max="3582" width="28.5703125" style="1" customWidth="1"/>
    <col min="3583" max="3584" width="11.5703125" style="1" customWidth="1"/>
    <col min="3585" max="3585" width="3.5703125" style="1" customWidth="1"/>
    <col min="3586" max="3586" width="10.7109375" style="1" customWidth="1"/>
    <col min="3587" max="3587" width="11.42578125" style="1" customWidth="1"/>
    <col min="3588" max="3588" width="11.5703125" style="1" customWidth="1"/>
    <col min="3589" max="3589" width="10.7109375" style="1" customWidth="1"/>
    <col min="3590" max="3591" width="11.5703125" style="1" customWidth="1"/>
    <col min="3592" max="3592" width="3.7109375" style="1" customWidth="1"/>
    <col min="3593" max="3594" width="11.5703125" style="1" customWidth="1"/>
    <col min="3595" max="3595" width="5.42578125" style="1" customWidth="1"/>
    <col min="3596" max="3596" width="16" style="1" bestFit="1" customWidth="1"/>
    <col min="3597" max="3837" width="9" style="1"/>
    <col min="3838" max="3838" width="28.5703125" style="1" customWidth="1"/>
    <col min="3839" max="3840" width="11.5703125" style="1" customWidth="1"/>
    <col min="3841" max="3841" width="3.5703125" style="1" customWidth="1"/>
    <col min="3842" max="3842" width="10.7109375" style="1" customWidth="1"/>
    <col min="3843" max="3843" width="11.42578125" style="1" customWidth="1"/>
    <col min="3844" max="3844" width="11.5703125" style="1" customWidth="1"/>
    <col min="3845" max="3845" width="10.7109375" style="1" customWidth="1"/>
    <col min="3846" max="3847" width="11.5703125" style="1" customWidth="1"/>
    <col min="3848" max="3848" width="3.7109375" style="1" customWidth="1"/>
    <col min="3849" max="3850" width="11.5703125" style="1" customWidth="1"/>
    <col min="3851" max="3851" width="5.42578125" style="1" customWidth="1"/>
    <col min="3852" max="3852" width="16" style="1" bestFit="1" customWidth="1"/>
    <col min="3853" max="4093" width="9" style="1"/>
    <col min="4094" max="4094" width="28.5703125" style="1" customWidth="1"/>
    <col min="4095" max="4096" width="11.5703125" style="1" customWidth="1"/>
    <col min="4097" max="4097" width="3.5703125" style="1" customWidth="1"/>
    <col min="4098" max="4098" width="10.7109375" style="1" customWidth="1"/>
    <col min="4099" max="4099" width="11.42578125" style="1" customWidth="1"/>
    <col min="4100" max="4100" width="11.5703125" style="1" customWidth="1"/>
    <col min="4101" max="4101" width="10.7109375" style="1" customWidth="1"/>
    <col min="4102" max="4103" width="11.5703125" style="1" customWidth="1"/>
    <col min="4104" max="4104" width="3.7109375" style="1" customWidth="1"/>
    <col min="4105" max="4106" width="11.5703125" style="1" customWidth="1"/>
    <col min="4107" max="4107" width="5.42578125" style="1" customWidth="1"/>
    <col min="4108" max="4108" width="16" style="1" bestFit="1" customWidth="1"/>
    <col min="4109" max="4349" width="9" style="1"/>
    <col min="4350" max="4350" width="28.5703125" style="1" customWidth="1"/>
    <col min="4351" max="4352" width="11.5703125" style="1" customWidth="1"/>
    <col min="4353" max="4353" width="3.5703125" style="1" customWidth="1"/>
    <col min="4354" max="4354" width="10.7109375" style="1" customWidth="1"/>
    <col min="4355" max="4355" width="11.42578125" style="1" customWidth="1"/>
    <col min="4356" max="4356" width="11.5703125" style="1" customWidth="1"/>
    <col min="4357" max="4357" width="10.7109375" style="1" customWidth="1"/>
    <col min="4358" max="4359" width="11.5703125" style="1" customWidth="1"/>
    <col min="4360" max="4360" width="3.7109375" style="1" customWidth="1"/>
    <col min="4361" max="4362" width="11.5703125" style="1" customWidth="1"/>
    <col min="4363" max="4363" width="5.42578125" style="1" customWidth="1"/>
    <col min="4364" max="4364" width="16" style="1" bestFit="1" customWidth="1"/>
    <col min="4365" max="4605" width="9" style="1"/>
    <col min="4606" max="4606" width="28.5703125" style="1" customWidth="1"/>
    <col min="4607" max="4608" width="11.5703125" style="1" customWidth="1"/>
    <col min="4609" max="4609" width="3.5703125" style="1" customWidth="1"/>
    <col min="4610" max="4610" width="10.7109375" style="1" customWidth="1"/>
    <col min="4611" max="4611" width="11.42578125" style="1" customWidth="1"/>
    <col min="4612" max="4612" width="11.5703125" style="1" customWidth="1"/>
    <col min="4613" max="4613" width="10.7109375" style="1" customWidth="1"/>
    <col min="4614" max="4615" width="11.5703125" style="1" customWidth="1"/>
    <col min="4616" max="4616" width="3.7109375" style="1" customWidth="1"/>
    <col min="4617" max="4618" width="11.5703125" style="1" customWidth="1"/>
    <col min="4619" max="4619" width="5.42578125" style="1" customWidth="1"/>
    <col min="4620" max="4620" width="16" style="1" bestFit="1" customWidth="1"/>
    <col min="4621" max="4861" width="9" style="1"/>
    <col min="4862" max="4862" width="28.5703125" style="1" customWidth="1"/>
    <col min="4863" max="4864" width="11.5703125" style="1" customWidth="1"/>
    <col min="4865" max="4865" width="3.5703125" style="1" customWidth="1"/>
    <col min="4866" max="4866" width="10.7109375" style="1" customWidth="1"/>
    <col min="4867" max="4867" width="11.42578125" style="1" customWidth="1"/>
    <col min="4868" max="4868" width="11.5703125" style="1" customWidth="1"/>
    <col min="4869" max="4869" width="10.7109375" style="1" customWidth="1"/>
    <col min="4870" max="4871" width="11.5703125" style="1" customWidth="1"/>
    <col min="4872" max="4872" width="3.7109375" style="1" customWidth="1"/>
    <col min="4873" max="4874" width="11.5703125" style="1" customWidth="1"/>
    <col min="4875" max="4875" width="5.42578125" style="1" customWidth="1"/>
    <col min="4876" max="4876" width="16" style="1" bestFit="1" customWidth="1"/>
    <col min="4877" max="5117" width="9" style="1"/>
    <col min="5118" max="5118" width="28.5703125" style="1" customWidth="1"/>
    <col min="5119" max="5120" width="11.5703125" style="1" customWidth="1"/>
    <col min="5121" max="5121" width="3.5703125" style="1" customWidth="1"/>
    <col min="5122" max="5122" width="10.7109375" style="1" customWidth="1"/>
    <col min="5123" max="5123" width="11.42578125" style="1" customWidth="1"/>
    <col min="5124" max="5124" width="11.5703125" style="1" customWidth="1"/>
    <col min="5125" max="5125" width="10.7109375" style="1" customWidth="1"/>
    <col min="5126" max="5127" width="11.5703125" style="1" customWidth="1"/>
    <col min="5128" max="5128" width="3.7109375" style="1" customWidth="1"/>
    <col min="5129" max="5130" width="11.5703125" style="1" customWidth="1"/>
    <col min="5131" max="5131" width="5.42578125" style="1" customWidth="1"/>
    <col min="5132" max="5132" width="16" style="1" bestFit="1" customWidth="1"/>
    <col min="5133" max="5373" width="9" style="1"/>
    <col min="5374" max="5374" width="28.5703125" style="1" customWidth="1"/>
    <col min="5375" max="5376" width="11.5703125" style="1" customWidth="1"/>
    <col min="5377" max="5377" width="3.5703125" style="1" customWidth="1"/>
    <col min="5378" max="5378" width="10.7109375" style="1" customWidth="1"/>
    <col min="5379" max="5379" width="11.42578125" style="1" customWidth="1"/>
    <col min="5380" max="5380" width="11.5703125" style="1" customWidth="1"/>
    <col min="5381" max="5381" width="10.7109375" style="1" customWidth="1"/>
    <col min="5382" max="5383" width="11.5703125" style="1" customWidth="1"/>
    <col min="5384" max="5384" width="3.7109375" style="1" customWidth="1"/>
    <col min="5385" max="5386" width="11.5703125" style="1" customWidth="1"/>
    <col min="5387" max="5387" width="5.42578125" style="1" customWidth="1"/>
    <col min="5388" max="5388" width="16" style="1" bestFit="1" customWidth="1"/>
    <col min="5389" max="5629" width="9" style="1"/>
    <col min="5630" max="5630" width="28.5703125" style="1" customWidth="1"/>
    <col min="5631" max="5632" width="11.5703125" style="1" customWidth="1"/>
    <col min="5633" max="5633" width="3.5703125" style="1" customWidth="1"/>
    <col min="5634" max="5634" width="10.7109375" style="1" customWidth="1"/>
    <col min="5635" max="5635" width="11.42578125" style="1" customWidth="1"/>
    <col min="5636" max="5636" width="11.5703125" style="1" customWidth="1"/>
    <col min="5637" max="5637" width="10.7109375" style="1" customWidth="1"/>
    <col min="5638" max="5639" width="11.5703125" style="1" customWidth="1"/>
    <col min="5640" max="5640" width="3.7109375" style="1" customWidth="1"/>
    <col min="5641" max="5642" width="11.5703125" style="1" customWidth="1"/>
    <col min="5643" max="5643" width="5.42578125" style="1" customWidth="1"/>
    <col min="5644" max="5644" width="16" style="1" bestFit="1" customWidth="1"/>
    <col min="5645" max="5885" width="9" style="1"/>
    <col min="5886" max="5886" width="28.5703125" style="1" customWidth="1"/>
    <col min="5887" max="5888" width="11.5703125" style="1" customWidth="1"/>
    <col min="5889" max="5889" width="3.5703125" style="1" customWidth="1"/>
    <col min="5890" max="5890" width="10.7109375" style="1" customWidth="1"/>
    <col min="5891" max="5891" width="11.42578125" style="1" customWidth="1"/>
    <col min="5892" max="5892" width="11.5703125" style="1" customWidth="1"/>
    <col min="5893" max="5893" width="10.7109375" style="1" customWidth="1"/>
    <col min="5894" max="5895" width="11.5703125" style="1" customWidth="1"/>
    <col min="5896" max="5896" width="3.7109375" style="1" customWidth="1"/>
    <col min="5897" max="5898" width="11.5703125" style="1" customWidth="1"/>
    <col min="5899" max="5899" width="5.42578125" style="1" customWidth="1"/>
    <col min="5900" max="5900" width="16" style="1" bestFit="1" customWidth="1"/>
    <col min="5901" max="6141" width="9" style="1"/>
    <col min="6142" max="6142" width="28.5703125" style="1" customWidth="1"/>
    <col min="6143" max="6144" width="11.5703125" style="1" customWidth="1"/>
    <col min="6145" max="6145" width="3.5703125" style="1" customWidth="1"/>
    <col min="6146" max="6146" width="10.7109375" style="1" customWidth="1"/>
    <col min="6147" max="6147" width="11.42578125" style="1" customWidth="1"/>
    <col min="6148" max="6148" width="11.5703125" style="1" customWidth="1"/>
    <col min="6149" max="6149" width="10.7109375" style="1" customWidth="1"/>
    <col min="6150" max="6151" width="11.5703125" style="1" customWidth="1"/>
    <col min="6152" max="6152" width="3.7109375" style="1" customWidth="1"/>
    <col min="6153" max="6154" width="11.5703125" style="1" customWidth="1"/>
    <col min="6155" max="6155" width="5.42578125" style="1" customWidth="1"/>
    <col min="6156" max="6156" width="16" style="1" bestFit="1" customWidth="1"/>
    <col min="6157" max="6397" width="9" style="1"/>
    <col min="6398" max="6398" width="28.5703125" style="1" customWidth="1"/>
    <col min="6399" max="6400" width="11.5703125" style="1" customWidth="1"/>
    <col min="6401" max="6401" width="3.5703125" style="1" customWidth="1"/>
    <col min="6402" max="6402" width="10.7109375" style="1" customWidth="1"/>
    <col min="6403" max="6403" width="11.42578125" style="1" customWidth="1"/>
    <col min="6404" max="6404" width="11.5703125" style="1" customWidth="1"/>
    <col min="6405" max="6405" width="10.7109375" style="1" customWidth="1"/>
    <col min="6406" max="6407" width="11.5703125" style="1" customWidth="1"/>
    <col min="6408" max="6408" width="3.7109375" style="1" customWidth="1"/>
    <col min="6409" max="6410" width="11.5703125" style="1" customWidth="1"/>
    <col min="6411" max="6411" width="5.42578125" style="1" customWidth="1"/>
    <col min="6412" max="6412" width="16" style="1" bestFit="1" customWidth="1"/>
    <col min="6413" max="6653" width="9" style="1"/>
    <col min="6654" max="6654" width="28.5703125" style="1" customWidth="1"/>
    <col min="6655" max="6656" width="11.5703125" style="1" customWidth="1"/>
    <col min="6657" max="6657" width="3.5703125" style="1" customWidth="1"/>
    <col min="6658" max="6658" width="10.7109375" style="1" customWidth="1"/>
    <col min="6659" max="6659" width="11.42578125" style="1" customWidth="1"/>
    <col min="6660" max="6660" width="11.5703125" style="1" customWidth="1"/>
    <col min="6661" max="6661" width="10.7109375" style="1" customWidth="1"/>
    <col min="6662" max="6663" width="11.5703125" style="1" customWidth="1"/>
    <col min="6664" max="6664" width="3.7109375" style="1" customWidth="1"/>
    <col min="6665" max="6666" width="11.5703125" style="1" customWidth="1"/>
    <col min="6667" max="6667" width="5.42578125" style="1" customWidth="1"/>
    <col min="6668" max="6668" width="16" style="1" bestFit="1" customWidth="1"/>
    <col min="6669" max="6909" width="9" style="1"/>
    <col min="6910" max="6910" width="28.5703125" style="1" customWidth="1"/>
    <col min="6911" max="6912" width="11.5703125" style="1" customWidth="1"/>
    <col min="6913" max="6913" width="3.5703125" style="1" customWidth="1"/>
    <col min="6914" max="6914" width="10.7109375" style="1" customWidth="1"/>
    <col min="6915" max="6915" width="11.42578125" style="1" customWidth="1"/>
    <col min="6916" max="6916" width="11.5703125" style="1" customWidth="1"/>
    <col min="6917" max="6917" width="10.7109375" style="1" customWidth="1"/>
    <col min="6918" max="6919" width="11.5703125" style="1" customWidth="1"/>
    <col min="6920" max="6920" width="3.7109375" style="1" customWidth="1"/>
    <col min="6921" max="6922" width="11.5703125" style="1" customWidth="1"/>
    <col min="6923" max="6923" width="5.42578125" style="1" customWidth="1"/>
    <col min="6924" max="6924" width="16" style="1" bestFit="1" customWidth="1"/>
    <col min="6925" max="7165" width="9" style="1"/>
    <col min="7166" max="7166" width="28.5703125" style="1" customWidth="1"/>
    <col min="7167" max="7168" width="11.5703125" style="1" customWidth="1"/>
    <col min="7169" max="7169" width="3.5703125" style="1" customWidth="1"/>
    <col min="7170" max="7170" width="10.7109375" style="1" customWidth="1"/>
    <col min="7171" max="7171" width="11.42578125" style="1" customWidth="1"/>
    <col min="7172" max="7172" width="11.5703125" style="1" customWidth="1"/>
    <col min="7173" max="7173" width="10.7109375" style="1" customWidth="1"/>
    <col min="7174" max="7175" width="11.5703125" style="1" customWidth="1"/>
    <col min="7176" max="7176" width="3.7109375" style="1" customWidth="1"/>
    <col min="7177" max="7178" width="11.5703125" style="1" customWidth="1"/>
    <col min="7179" max="7179" width="5.42578125" style="1" customWidth="1"/>
    <col min="7180" max="7180" width="16" style="1" bestFit="1" customWidth="1"/>
    <col min="7181" max="7421" width="9" style="1"/>
    <col min="7422" max="7422" width="28.5703125" style="1" customWidth="1"/>
    <col min="7423" max="7424" width="11.5703125" style="1" customWidth="1"/>
    <col min="7425" max="7425" width="3.5703125" style="1" customWidth="1"/>
    <col min="7426" max="7426" width="10.7109375" style="1" customWidth="1"/>
    <col min="7427" max="7427" width="11.42578125" style="1" customWidth="1"/>
    <col min="7428" max="7428" width="11.5703125" style="1" customWidth="1"/>
    <col min="7429" max="7429" width="10.7109375" style="1" customWidth="1"/>
    <col min="7430" max="7431" width="11.5703125" style="1" customWidth="1"/>
    <col min="7432" max="7432" width="3.7109375" style="1" customWidth="1"/>
    <col min="7433" max="7434" width="11.5703125" style="1" customWidth="1"/>
    <col min="7435" max="7435" width="5.42578125" style="1" customWidth="1"/>
    <col min="7436" max="7436" width="16" style="1" bestFit="1" customWidth="1"/>
    <col min="7437" max="7677" width="9" style="1"/>
    <col min="7678" max="7678" width="28.5703125" style="1" customWidth="1"/>
    <col min="7679" max="7680" width="11.5703125" style="1" customWidth="1"/>
    <col min="7681" max="7681" width="3.5703125" style="1" customWidth="1"/>
    <col min="7682" max="7682" width="10.7109375" style="1" customWidth="1"/>
    <col min="7683" max="7683" width="11.42578125" style="1" customWidth="1"/>
    <col min="7684" max="7684" width="11.5703125" style="1" customWidth="1"/>
    <col min="7685" max="7685" width="10.7109375" style="1" customWidth="1"/>
    <col min="7686" max="7687" width="11.5703125" style="1" customWidth="1"/>
    <col min="7688" max="7688" width="3.7109375" style="1" customWidth="1"/>
    <col min="7689" max="7690" width="11.5703125" style="1" customWidth="1"/>
    <col min="7691" max="7691" width="5.42578125" style="1" customWidth="1"/>
    <col min="7692" max="7692" width="16" style="1" bestFit="1" customWidth="1"/>
    <col min="7693" max="7933" width="9" style="1"/>
    <col min="7934" max="7934" width="28.5703125" style="1" customWidth="1"/>
    <col min="7935" max="7936" width="11.5703125" style="1" customWidth="1"/>
    <col min="7937" max="7937" width="3.5703125" style="1" customWidth="1"/>
    <col min="7938" max="7938" width="10.7109375" style="1" customWidth="1"/>
    <col min="7939" max="7939" width="11.42578125" style="1" customWidth="1"/>
    <col min="7940" max="7940" width="11.5703125" style="1" customWidth="1"/>
    <col min="7941" max="7941" width="10.7109375" style="1" customWidth="1"/>
    <col min="7942" max="7943" width="11.5703125" style="1" customWidth="1"/>
    <col min="7944" max="7944" width="3.7109375" style="1" customWidth="1"/>
    <col min="7945" max="7946" width="11.5703125" style="1" customWidth="1"/>
    <col min="7947" max="7947" width="5.42578125" style="1" customWidth="1"/>
    <col min="7948" max="7948" width="16" style="1" bestFit="1" customWidth="1"/>
    <col min="7949" max="8189" width="9" style="1"/>
    <col min="8190" max="8190" width="28.5703125" style="1" customWidth="1"/>
    <col min="8191" max="8192" width="11.5703125" style="1" customWidth="1"/>
    <col min="8193" max="8193" width="3.5703125" style="1" customWidth="1"/>
    <col min="8194" max="8194" width="10.7109375" style="1" customWidth="1"/>
    <col min="8195" max="8195" width="11.42578125" style="1" customWidth="1"/>
    <col min="8196" max="8196" width="11.5703125" style="1" customWidth="1"/>
    <col min="8197" max="8197" width="10.7109375" style="1" customWidth="1"/>
    <col min="8198" max="8199" width="11.5703125" style="1" customWidth="1"/>
    <col min="8200" max="8200" width="3.7109375" style="1" customWidth="1"/>
    <col min="8201" max="8202" width="11.5703125" style="1" customWidth="1"/>
    <col min="8203" max="8203" width="5.42578125" style="1" customWidth="1"/>
    <col min="8204" max="8204" width="16" style="1" bestFit="1" customWidth="1"/>
    <col min="8205" max="8445" width="9" style="1"/>
    <col min="8446" max="8446" width="28.5703125" style="1" customWidth="1"/>
    <col min="8447" max="8448" width="11.5703125" style="1" customWidth="1"/>
    <col min="8449" max="8449" width="3.5703125" style="1" customWidth="1"/>
    <col min="8450" max="8450" width="10.7109375" style="1" customWidth="1"/>
    <col min="8451" max="8451" width="11.42578125" style="1" customWidth="1"/>
    <col min="8452" max="8452" width="11.5703125" style="1" customWidth="1"/>
    <col min="8453" max="8453" width="10.7109375" style="1" customWidth="1"/>
    <col min="8454" max="8455" width="11.5703125" style="1" customWidth="1"/>
    <col min="8456" max="8456" width="3.7109375" style="1" customWidth="1"/>
    <col min="8457" max="8458" width="11.5703125" style="1" customWidth="1"/>
    <col min="8459" max="8459" width="5.42578125" style="1" customWidth="1"/>
    <col min="8460" max="8460" width="16" style="1" bestFit="1" customWidth="1"/>
    <col min="8461" max="8701" width="9" style="1"/>
    <col min="8702" max="8702" width="28.5703125" style="1" customWidth="1"/>
    <col min="8703" max="8704" width="11.5703125" style="1" customWidth="1"/>
    <col min="8705" max="8705" width="3.5703125" style="1" customWidth="1"/>
    <col min="8706" max="8706" width="10.7109375" style="1" customWidth="1"/>
    <col min="8707" max="8707" width="11.42578125" style="1" customWidth="1"/>
    <col min="8708" max="8708" width="11.5703125" style="1" customWidth="1"/>
    <col min="8709" max="8709" width="10.7109375" style="1" customWidth="1"/>
    <col min="8710" max="8711" width="11.5703125" style="1" customWidth="1"/>
    <col min="8712" max="8712" width="3.7109375" style="1" customWidth="1"/>
    <col min="8713" max="8714" width="11.5703125" style="1" customWidth="1"/>
    <col min="8715" max="8715" width="5.42578125" style="1" customWidth="1"/>
    <col min="8716" max="8716" width="16" style="1" bestFit="1" customWidth="1"/>
    <col min="8717" max="8957" width="9" style="1"/>
    <col min="8958" max="8958" width="28.5703125" style="1" customWidth="1"/>
    <col min="8959" max="8960" width="11.5703125" style="1" customWidth="1"/>
    <col min="8961" max="8961" width="3.5703125" style="1" customWidth="1"/>
    <col min="8962" max="8962" width="10.7109375" style="1" customWidth="1"/>
    <col min="8963" max="8963" width="11.42578125" style="1" customWidth="1"/>
    <col min="8964" max="8964" width="11.5703125" style="1" customWidth="1"/>
    <col min="8965" max="8965" width="10.7109375" style="1" customWidth="1"/>
    <col min="8966" max="8967" width="11.5703125" style="1" customWidth="1"/>
    <col min="8968" max="8968" width="3.7109375" style="1" customWidth="1"/>
    <col min="8969" max="8970" width="11.5703125" style="1" customWidth="1"/>
    <col min="8971" max="8971" width="5.42578125" style="1" customWidth="1"/>
    <col min="8972" max="8972" width="16" style="1" bestFit="1" customWidth="1"/>
    <col min="8973" max="9213" width="9" style="1"/>
    <col min="9214" max="9214" width="28.5703125" style="1" customWidth="1"/>
    <col min="9215" max="9216" width="11.5703125" style="1" customWidth="1"/>
    <col min="9217" max="9217" width="3.5703125" style="1" customWidth="1"/>
    <col min="9218" max="9218" width="10.7109375" style="1" customWidth="1"/>
    <col min="9219" max="9219" width="11.42578125" style="1" customWidth="1"/>
    <col min="9220" max="9220" width="11.5703125" style="1" customWidth="1"/>
    <col min="9221" max="9221" width="10.7109375" style="1" customWidth="1"/>
    <col min="9222" max="9223" width="11.5703125" style="1" customWidth="1"/>
    <col min="9224" max="9224" width="3.7109375" style="1" customWidth="1"/>
    <col min="9225" max="9226" width="11.5703125" style="1" customWidth="1"/>
    <col min="9227" max="9227" width="5.42578125" style="1" customWidth="1"/>
    <col min="9228" max="9228" width="16" style="1" bestFit="1" customWidth="1"/>
    <col min="9229" max="9469" width="9" style="1"/>
    <col min="9470" max="9470" width="28.5703125" style="1" customWidth="1"/>
    <col min="9471" max="9472" width="11.5703125" style="1" customWidth="1"/>
    <col min="9473" max="9473" width="3.5703125" style="1" customWidth="1"/>
    <col min="9474" max="9474" width="10.7109375" style="1" customWidth="1"/>
    <col min="9475" max="9475" width="11.42578125" style="1" customWidth="1"/>
    <col min="9476" max="9476" width="11.5703125" style="1" customWidth="1"/>
    <col min="9477" max="9477" width="10.7109375" style="1" customWidth="1"/>
    <col min="9478" max="9479" width="11.5703125" style="1" customWidth="1"/>
    <col min="9480" max="9480" width="3.7109375" style="1" customWidth="1"/>
    <col min="9481" max="9482" width="11.5703125" style="1" customWidth="1"/>
    <col min="9483" max="9483" width="5.42578125" style="1" customWidth="1"/>
    <col min="9484" max="9484" width="16" style="1" bestFit="1" customWidth="1"/>
    <col min="9485" max="9725" width="9" style="1"/>
    <col min="9726" max="9726" width="28.5703125" style="1" customWidth="1"/>
    <col min="9727" max="9728" width="11.5703125" style="1" customWidth="1"/>
    <col min="9729" max="9729" width="3.5703125" style="1" customWidth="1"/>
    <col min="9730" max="9730" width="10.7109375" style="1" customWidth="1"/>
    <col min="9731" max="9731" width="11.42578125" style="1" customWidth="1"/>
    <col min="9732" max="9732" width="11.5703125" style="1" customWidth="1"/>
    <col min="9733" max="9733" width="10.7109375" style="1" customWidth="1"/>
    <col min="9734" max="9735" width="11.5703125" style="1" customWidth="1"/>
    <col min="9736" max="9736" width="3.7109375" style="1" customWidth="1"/>
    <col min="9737" max="9738" width="11.5703125" style="1" customWidth="1"/>
    <col min="9739" max="9739" width="5.42578125" style="1" customWidth="1"/>
    <col min="9740" max="9740" width="16" style="1" bestFit="1" customWidth="1"/>
    <col min="9741" max="9981" width="9" style="1"/>
    <col min="9982" max="9982" width="28.5703125" style="1" customWidth="1"/>
    <col min="9983" max="9984" width="11.5703125" style="1" customWidth="1"/>
    <col min="9985" max="9985" width="3.5703125" style="1" customWidth="1"/>
    <col min="9986" max="9986" width="10.7109375" style="1" customWidth="1"/>
    <col min="9987" max="9987" width="11.42578125" style="1" customWidth="1"/>
    <col min="9988" max="9988" width="11.5703125" style="1" customWidth="1"/>
    <col min="9989" max="9989" width="10.7109375" style="1" customWidth="1"/>
    <col min="9990" max="9991" width="11.5703125" style="1" customWidth="1"/>
    <col min="9992" max="9992" width="3.7109375" style="1" customWidth="1"/>
    <col min="9993" max="9994" width="11.5703125" style="1" customWidth="1"/>
    <col min="9995" max="9995" width="5.42578125" style="1" customWidth="1"/>
    <col min="9996" max="9996" width="16" style="1" bestFit="1" customWidth="1"/>
    <col min="9997" max="10237" width="9" style="1"/>
    <col min="10238" max="10238" width="28.5703125" style="1" customWidth="1"/>
    <col min="10239" max="10240" width="11.5703125" style="1" customWidth="1"/>
    <col min="10241" max="10241" width="3.5703125" style="1" customWidth="1"/>
    <col min="10242" max="10242" width="10.7109375" style="1" customWidth="1"/>
    <col min="10243" max="10243" width="11.42578125" style="1" customWidth="1"/>
    <col min="10244" max="10244" width="11.5703125" style="1" customWidth="1"/>
    <col min="10245" max="10245" width="10.7109375" style="1" customWidth="1"/>
    <col min="10246" max="10247" width="11.5703125" style="1" customWidth="1"/>
    <col min="10248" max="10248" width="3.7109375" style="1" customWidth="1"/>
    <col min="10249" max="10250" width="11.5703125" style="1" customWidth="1"/>
    <col min="10251" max="10251" width="5.42578125" style="1" customWidth="1"/>
    <col min="10252" max="10252" width="16" style="1" bestFit="1" customWidth="1"/>
    <col min="10253" max="10493" width="9" style="1"/>
    <col min="10494" max="10494" width="28.5703125" style="1" customWidth="1"/>
    <col min="10495" max="10496" width="11.5703125" style="1" customWidth="1"/>
    <col min="10497" max="10497" width="3.5703125" style="1" customWidth="1"/>
    <col min="10498" max="10498" width="10.7109375" style="1" customWidth="1"/>
    <col min="10499" max="10499" width="11.42578125" style="1" customWidth="1"/>
    <col min="10500" max="10500" width="11.5703125" style="1" customWidth="1"/>
    <col min="10501" max="10501" width="10.7109375" style="1" customWidth="1"/>
    <col min="10502" max="10503" width="11.5703125" style="1" customWidth="1"/>
    <col min="10504" max="10504" width="3.7109375" style="1" customWidth="1"/>
    <col min="10505" max="10506" width="11.5703125" style="1" customWidth="1"/>
    <col min="10507" max="10507" width="5.42578125" style="1" customWidth="1"/>
    <col min="10508" max="10508" width="16" style="1" bestFit="1" customWidth="1"/>
    <col min="10509" max="10749" width="9" style="1"/>
    <col min="10750" max="10750" width="28.5703125" style="1" customWidth="1"/>
    <col min="10751" max="10752" width="11.5703125" style="1" customWidth="1"/>
    <col min="10753" max="10753" width="3.5703125" style="1" customWidth="1"/>
    <col min="10754" max="10754" width="10.7109375" style="1" customWidth="1"/>
    <col min="10755" max="10755" width="11.42578125" style="1" customWidth="1"/>
    <col min="10756" max="10756" width="11.5703125" style="1" customWidth="1"/>
    <col min="10757" max="10757" width="10.7109375" style="1" customWidth="1"/>
    <col min="10758" max="10759" width="11.5703125" style="1" customWidth="1"/>
    <col min="10760" max="10760" width="3.7109375" style="1" customWidth="1"/>
    <col min="10761" max="10762" width="11.5703125" style="1" customWidth="1"/>
    <col min="10763" max="10763" width="5.42578125" style="1" customWidth="1"/>
    <col min="10764" max="10764" width="16" style="1" bestFit="1" customWidth="1"/>
    <col min="10765" max="11005" width="9" style="1"/>
    <col min="11006" max="11006" width="28.5703125" style="1" customWidth="1"/>
    <col min="11007" max="11008" width="11.5703125" style="1" customWidth="1"/>
    <col min="11009" max="11009" width="3.5703125" style="1" customWidth="1"/>
    <col min="11010" max="11010" width="10.7109375" style="1" customWidth="1"/>
    <col min="11011" max="11011" width="11.42578125" style="1" customWidth="1"/>
    <col min="11012" max="11012" width="11.5703125" style="1" customWidth="1"/>
    <col min="11013" max="11013" width="10.7109375" style="1" customWidth="1"/>
    <col min="11014" max="11015" width="11.5703125" style="1" customWidth="1"/>
    <col min="11016" max="11016" width="3.7109375" style="1" customWidth="1"/>
    <col min="11017" max="11018" width="11.5703125" style="1" customWidth="1"/>
    <col min="11019" max="11019" width="5.42578125" style="1" customWidth="1"/>
    <col min="11020" max="11020" width="16" style="1" bestFit="1" customWidth="1"/>
    <col min="11021" max="11261" width="9" style="1"/>
    <col min="11262" max="11262" width="28.5703125" style="1" customWidth="1"/>
    <col min="11263" max="11264" width="11.5703125" style="1" customWidth="1"/>
    <col min="11265" max="11265" width="3.5703125" style="1" customWidth="1"/>
    <col min="11266" max="11266" width="10.7109375" style="1" customWidth="1"/>
    <col min="11267" max="11267" width="11.42578125" style="1" customWidth="1"/>
    <col min="11268" max="11268" width="11.5703125" style="1" customWidth="1"/>
    <col min="11269" max="11269" width="10.7109375" style="1" customWidth="1"/>
    <col min="11270" max="11271" width="11.5703125" style="1" customWidth="1"/>
    <col min="11272" max="11272" width="3.7109375" style="1" customWidth="1"/>
    <col min="11273" max="11274" width="11.5703125" style="1" customWidth="1"/>
    <col min="11275" max="11275" width="5.42578125" style="1" customWidth="1"/>
    <col min="11276" max="11276" width="16" style="1" bestFit="1" customWidth="1"/>
    <col min="11277" max="11517" width="9" style="1"/>
    <col min="11518" max="11518" width="28.5703125" style="1" customWidth="1"/>
    <col min="11519" max="11520" width="11.5703125" style="1" customWidth="1"/>
    <col min="11521" max="11521" width="3.5703125" style="1" customWidth="1"/>
    <col min="11522" max="11522" width="10.7109375" style="1" customWidth="1"/>
    <col min="11523" max="11523" width="11.42578125" style="1" customWidth="1"/>
    <col min="11524" max="11524" width="11.5703125" style="1" customWidth="1"/>
    <col min="11525" max="11525" width="10.7109375" style="1" customWidth="1"/>
    <col min="11526" max="11527" width="11.5703125" style="1" customWidth="1"/>
    <col min="11528" max="11528" width="3.7109375" style="1" customWidth="1"/>
    <col min="11529" max="11530" width="11.5703125" style="1" customWidth="1"/>
    <col min="11531" max="11531" width="5.42578125" style="1" customWidth="1"/>
    <col min="11532" max="11532" width="16" style="1" bestFit="1" customWidth="1"/>
    <col min="11533" max="11773" width="9" style="1"/>
    <col min="11774" max="11774" width="28.5703125" style="1" customWidth="1"/>
    <col min="11775" max="11776" width="11.5703125" style="1" customWidth="1"/>
    <col min="11777" max="11777" width="3.5703125" style="1" customWidth="1"/>
    <col min="11778" max="11778" width="10.7109375" style="1" customWidth="1"/>
    <col min="11779" max="11779" width="11.42578125" style="1" customWidth="1"/>
    <col min="11780" max="11780" width="11.5703125" style="1" customWidth="1"/>
    <col min="11781" max="11781" width="10.7109375" style="1" customWidth="1"/>
    <col min="11782" max="11783" width="11.5703125" style="1" customWidth="1"/>
    <col min="11784" max="11784" width="3.7109375" style="1" customWidth="1"/>
    <col min="11785" max="11786" width="11.5703125" style="1" customWidth="1"/>
    <col min="11787" max="11787" width="5.42578125" style="1" customWidth="1"/>
    <col min="11788" max="11788" width="16" style="1" bestFit="1" customWidth="1"/>
    <col min="11789" max="12029" width="9" style="1"/>
    <col min="12030" max="12030" width="28.5703125" style="1" customWidth="1"/>
    <col min="12031" max="12032" width="11.5703125" style="1" customWidth="1"/>
    <col min="12033" max="12033" width="3.5703125" style="1" customWidth="1"/>
    <col min="12034" max="12034" width="10.7109375" style="1" customWidth="1"/>
    <col min="12035" max="12035" width="11.42578125" style="1" customWidth="1"/>
    <col min="12036" max="12036" width="11.5703125" style="1" customWidth="1"/>
    <col min="12037" max="12037" width="10.7109375" style="1" customWidth="1"/>
    <col min="12038" max="12039" width="11.5703125" style="1" customWidth="1"/>
    <col min="12040" max="12040" width="3.7109375" style="1" customWidth="1"/>
    <col min="12041" max="12042" width="11.5703125" style="1" customWidth="1"/>
    <col min="12043" max="12043" width="5.42578125" style="1" customWidth="1"/>
    <col min="12044" max="12044" width="16" style="1" bestFit="1" customWidth="1"/>
    <col min="12045" max="12285" width="9" style="1"/>
    <col min="12286" max="12286" width="28.5703125" style="1" customWidth="1"/>
    <col min="12287" max="12288" width="11.5703125" style="1" customWidth="1"/>
    <col min="12289" max="12289" width="3.5703125" style="1" customWidth="1"/>
    <col min="12290" max="12290" width="10.7109375" style="1" customWidth="1"/>
    <col min="12291" max="12291" width="11.42578125" style="1" customWidth="1"/>
    <col min="12292" max="12292" width="11.5703125" style="1" customWidth="1"/>
    <col min="12293" max="12293" width="10.7109375" style="1" customWidth="1"/>
    <col min="12294" max="12295" width="11.5703125" style="1" customWidth="1"/>
    <col min="12296" max="12296" width="3.7109375" style="1" customWidth="1"/>
    <col min="12297" max="12298" width="11.5703125" style="1" customWidth="1"/>
    <col min="12299" max="12299" width="5.42578125" style="1" customWidth="1"/>
    <col min="12300" max="12300" width="16" style="1" bestFit="1" customWidth="1"/>
    <col min="12301" max="12541" width="9" style="1"/>
    <col min="12542" max="12542" width="28.5703125" style="1" customWidth="1"/>
    <col min="12543" max="12544" width="11.5703125" style="1" customWidth="1"/>
    <col min="12545" max="12545" width="3.5703125" style="1" customWidth="1"/>
    <col min="12546" max="12546" width="10.7109375" style="1" customWidth="1"/>
    <col min="12547" max="12547" width="11.42578125" style="1" customWidth="1"/>
    <col min="12548" max="12548" width="11.5703125" style="1" customWidth="1"/>
    <col min="12549" max="12549" width="10.7109375" style="1" customWidth="1"/>
    <col min="12550" max="12551" width="11.5703125" style="1" customWidth="1"/>
    <col min="12552" max="12552" width="3.7109375" style="1" customWidth="1"/>
    <col min="12553" max="12554" width="11.5703125" style="1" customWidth="1"/>
    <col min="12555" max="12555" width="5.42578125" style="1" customWidth="1"/>
    <col min="12556" max="12556" width="16" style="1" bestFit="1" customWidth="1"/>
    <col min="12557" max="12797" width="9" style="1"/>
    <col min="12798" max="12798" width="28.5703125" style="1" customWidth="1"/>
    <col min="12799" max="12800" width="11.5703125" style="1" customWidth="1"/>
    <col min="12801" max="12801" width="3.5703125" style="1" customWidth="1"/>
    <col min="12802" max="12802" width="10.7109375" style="1" customWidth="1"/>
    <col min="12803" max="12803" width="11.42578125" style="1" customWidth="1"/>
    <col min="12804" max="12804" width="11.5703125" style="1" customWidth="1"/>
    <col min="12805" max="12805" width="10.7109375" style="1" customWidth="1"/>
    <col min="12806" max="12807" width="11.5703125" style="1" customWidth="1"/>
    <col min="12808" max="12808" width="3.7109375" style="1" customWidth="1"/>
    <col min="12809" max="12810" width="11.5703125" style="1" customWidth="1"/>
    <col min="12811" max="12811" width="5.42578125" style="1" customWidth="1"/>
    <col min="12812" max="12812" width="16" style="1" bestFit="1" customWidth="1"/>
    <col min="12813" max="13053" width="9" style="1"/>
    <col min="13054" max="13054" width="28.5703125" style="1" customWidth="1"/>
    <col min="13055" max="13056" width="11.5703125" style="1" customWidth="1"/>
    <col min="13057" max="13057" width="3.5703125" style="1" customWidth="1"/>
    <col min="13058" max="13058" width="10.7109375" style="1" customWidth="1"/>
    <col min="13059" max="13059" width="11.42578125" style="1" customWidth="1"/>
    <col min="13060" max="13060" width="11.5703125" style="1" customWidth="1"/>
    <col min="13061" max="13061" width="10.7109375" style="1" customWidth="1"/>
    <col min="13062" max="13063" width="11.5703125" style="1" customWidth="1"/>
    <col min="13064" max="13064" width="3.7109375" style="1" customWidth="1"/>
    <col min="13065" max="13066" width="11.5703125" style="1" customWidth="1"/>
    <col min="13067" max="13067" width="5.42578125" style="1" customWidth="1"/>
    <col min="13068" max="13068" width="16" style="1" bestFit="1" customWidth="1"/>
    <col min="13069" max="13309" width="9" style="1"/>
    <col min="13310" max="13310" width="28.5703125" style="1" customWidth="1"/>
    <col min="13311" max="13312" width="11.5703125" style="1" customWidth="1"/>
    <col min="13313" max="13313" width="3.5703125" style="1" customWidth="1"/>
    <col min="13314" max="13314" width="10.7109375" style="1" customWidth="1"/>
    <col min="13315" max="13315" width="11.42578125" style="1" customWidth="1"/>
    <col min="13316" max="13316" width="11.5703125" style="1" customWidth="1"/>
    <col min="13317" max="13317" width="10.7109375" style="1" customWidth="1"/>
    <col min="13318" max="13319" width="11.5703125" style="1" customWidth="1"/>
    <col min="13320" max="13320" width="3.7109375" style="1" customWidth="1"/>
    <col min="13321" max="13322" width="11.5703125" style="1" customWidth="1"/>
    <col min="13323" max="13323" width="5.42578125" style="1" customWidth="1"/>
    <col min="13324" max="13324" width="16" style="1" bestFit="1" customWidth="1"/>
    <col min="13325" max="13565" width="9" style="1"/>
    <col min="13566" max="13566" width="28.5703125" style="1" customWidth="1"/>
    <col min="13567" max="13568" width="11.5703125" style="1" customWidth="1"/>
    <col min="13569" max="13569" width="3.5703125" style="1" customWidth="1"/>
    <col min="13570" max="13570" width="10.7109375" style="1" customWidth="1"/>
    <col min="13571" max="13571" width="11.42578125" style="1" customWidth="1"/>
    <col min="13572" max="13572" width="11.5703125" style="1" customWidth="1"/>
    <col min="13573" max="13573" width="10.7109375" style="1" customWidth="1"/>
    <col min="13574" max="13575" width="11.5703125" style="1" customWidth="1"/>
    <col min="13576" max="13576" width="3.7109375" style="1" customWidth="1"/>
    <col min="13577" max="13578" width="11.5703125" style="1" customWidth="1"/>
    <col min="13579" max="13579" width="5.42578125" style="1" customWidth="1"/>
    <col min="13580" max="13580" width="16" style="1" bestFit="1" customWidth="1"/>
    <col min="13581" max="13821" width="9" style="1"/>
    <col min="13822" max="13822" width="28.5703125" style="1" customWidth="1"/>
    <col min="13823" max="13824" width="11.5703125" style="1" customWidth="1"/>
    <col min="13825" max="13825" width="3.5703125" style="1" customWidth="1"/>
    <col min="13826" max="13826" width="10.7109375" style="1" customWidth="1"/>
    <col min="13827" max="13827" width="11.42578125" style="1" customWidth="1"/>
    <col min="13828" max="13828" width="11.5703125" style="1" customWidth="1"/>
    <col min="13829" max="13829" width="10.7109375" style="1" customWidth="1"/>
    <col min="13830" max="13831" width="11.5703125" style="1" customWidth="1"/>
    <col min="13832" max="13832" width="3.7109375" style="1" customWidth="1"/>
    <col min="13833" max="13834" width="11.5703125" style="1" customWidth="1"/>
    <col min="13835" max="13835" width="5.42578125" style="1" customWidth="1"/>
    <col min="13836" max="13836" width="16" style="1" bestFit="1" customWidth="1"/>
    <col min="13837" max="14077" width="9" style="1"/>
    <col min="14078" max="14078" width="28.5703125" style="1" customWidth="1"/>
    <col min="14079" max="14080" width="11.5703125" style="1" customWidth="1"/>
    <col min="14081" max="14081" width="3.5703125" style="1" customWidth="1"/>
    <col min="14082" max="14082" width="10.7109375" style="1" customWidth="1"/>
    <col min="14083" max="14083" width="11.42578125" style="1" customWidth="1"/>
    <col min="14084" max="14084" width="11.5703125" style="1" customWidth="1"/>
    <col min="14085" max="14085" width="10.7109375" style="1" customWidth="1"/>
    <col min="14086" max="14087" width="11.5703125" style="1" customWidth="1"/>
    <col min="14088" max="14088" width="3.7109375" style="1" customWidth="1"/>
    <col min="14089" max="14090" width="11.5703125" style="1" customWidth="1"/>
    <col min="14091" max="14091" width="5.42578125" style="1" customWidth="1"/>
    <col min="14092" max="14092" width="16" style="1" bestFit="1" customWidth="1"/>
    <col min="14093" max="14333" width="9" style="1"/>
    <col min="14334" max="14334" width="28.5703125" style="1" customWidth="1"/>
    <col min="14335" max="14336" width="11.5703125" style="1" customWidth="1"/>
    <col min="14337" max="14337" width="3.5703125" style="1" customWidth="1"/>
    <col min="14338" max="14338" width="10.7109375" style="1" customWidth="1"/>
    <col min="14339" max="14339" width="11.42578125" style="1" customWidth="1"/>
    <col min="14340" max="14340" width="11.5703125" style="1" customWidth="1"/>
    <col min="14341" max="14341" width="10.7109375" style="1" customWidth="1"/>
    <col min="14342" max="14343" width="11.5703125" style="1" customWidth="1"/>
    <col min="14344" max="14344" width="3.7109375" style="1" customWidth="1"/>
    <col min="14345" max="14346" width="11.5703125" style="1" customWidth="1"/>
    <col min="14347" max="14347" width="5.42578125" style="1" customWidth="1"/>
    <col min="14348" max="14348" width="16" style="1" bestFit="1" customWidth="1"/>
    <col min="14349" max="14589" width="9" style="1"/>
    <col min="14590" max="14590" width="28.5703125" style="1" customWidth="1"/>
    <col min="14591" max="14592" width="11.5703125" style="1" customWidth="1"/>
    <col min="14593" max="14593" width="3.5703125" style="1" customWidth="1"/>
    <col min="14594" max="14594" width="10.7109375" style="1" customWidth="1"/>
    <col min="14595" max="14595" width="11.42578125" style="1" customWidth="1"/>
    <col min="14596" max="14596" width="11.5703125" style="1" customWidth="1"/>
    <col min="14597" max="14597" width="10.7109375" style="1" customWidth="1"/>
    <col min="14598" max="14599" width="11.5703125" style="1" customWidth="1"/>
    <col min="14600" max="14600" width="3.7109375" style="1" customWidth="1"/>
    <col min="14601" max="14602" width="11.5703125" style="1" customWidth="1"/>
    <col min="14603" max="14603" width="5.42578125" style="1" customWidth="1"/>
    <col min="14604" max="14604" width="16" style="1" bestFit="1" customWidth="1"/>
    <col min="14605" max="14845" width="9" style="1"/>
    <col min="14846" max="14846" width="28.5703125" style="1" customWidth="1"/>
    <col min="14847" max="14848" width="11.5703125" style="1" customWidth="1"/>
    <col min="14849" max="14849" width="3.5703125" style="1" customWidth="1"/>
    <col min="14850" max="14850" width="10.7109375" style="1" customWidth="1"/>
    <col min="14851" max="14851" width="11.42578125" style="1" customWidth="1"/>
    <col min="14852" max="14852" width="11.5703125" style="1" customWidth="1"/>
    <col min="14853" max="14853" width="10.7109375" style="1" customWidth="1"/>
    <col min="14854" max="14855" width="11.5703125" style="1" customWidth="1"/>
    <col min="14856" max="14856" width="3.7109375" style="1" customWidth="1"/>
    <col min="14857" max="14858" width="11.5703125" style="1" customWidth="1"/>
    <col min="14859" max="14859" width="5.42578125" style="1" customWidth="1"/>
    <col min="14860" max="14860" width="16" style="1" bestFit="1" customWidth="1"/>
    <col min="14861" max="15101" width="9" style="1"/>
    <col min="15102" max="15102" width="28.5703125" style="1" customWidth="1"/>
    <col min="15103" max="15104" width="11.5703125" style="1" customWidth="1"/>
    <col min="15105" max="15105" width="3.5703125" style="1" customWidth="1"/>
    <col min="15106" max="15106" width="10.7109375" style="1" customWidth="1"/>
    <col min="15107" max="15107" width="11.42578125" style="1" customWidth="1"/>
    <col min="15108" max="15108" width="11.5703125" style="1" customWidth="1"/>
    <col min="15109" max="15109" width="10.7109375" style="1" customWidth="1"/>
    <col min="15110" max="15111" width="11.5703125" style="1" customWidth="1"/>
    <col min="15112" max="15112" width="3.7109375" style="1" customWidth="1"/>
    <col min="15113" max="15114" width="11.5703125" style="1" customWidth="1"/>
    <col min="15115" max="15115" width="5.42578125" style="1" customWidth="1"/>
    <col min="15116" max="15116" width="16" style="1" bestFit="1" customWidth="1"/>
    <col min="15117" max="15357" width="9" style="1"/>
    <col min="15358" max="15358" width="28.5703125" style="1" customWidth="1"/>
    <col min="15359" max="15360" width="11.5703125" style="1" customWidth="1"/>
    <col min="15361" max="15361" width="3.5703125" style="1" customWidth="1"/>
    <col min="15362" max="15362" width="10.7109375" style="1" customWidth="1"/>
    <col min="15363" max="15363" width="11.42578125" style="1" customWidth="1"/>
    <col min="15364" max="15364" width="11.5703125" style="1" customWidth="1"/>
    <col min="15365" max="15365" width="10.7109375" style="1" customWidth="1"/>
    <col min="15366" max="15367" width="11.5703125" style="1" customWidth="1"/>
    <col min="15368" max="15368" width="3.7109375" style="1" customWidth="1"/>
    <col min="15369" max="15370" width="11.5703125" style="1" customWidth="1"/>
    <col min="15371" max="15371" width="5.42578125" style="1" customWidth="1"/>
    <col min="15372" max="15372" width="16" style="1" bestFit="1" customWidth="1"/>
    <col min="15373" max="15613" width="9" style="1"/>
    <col min="15614" max="15614" width="28.5703125" style="1" customWidth="1"/>
    <col min="15615" max="15616" width="11.5703125" style="1" customWidth="1"/>
    <col min="15617" max="15617" width="3.5703125" style="1" customWidth="1"/>
    <col min="15618" max="15618" width="10.7109375" style="1" customWidth="1"/>
    <col min="15619" max="15619" width="11.42578125" style="1" customWidth="1"/>
    <col min="15620" max="15620" width="11.5703125" style="1" customWidth="1"/>
    <col min="15621" max="15621" width="10.7109375" style="1" customWidth="1"/>
    <col min="15622" max="15623" width="11.5703125" style="1" customWidth="1"/>
    <col min="15624" max="15624" width="3.7109375" style="1" customWidth="1"/>
    <col min="15625" max="15626" width="11.5703125" style="1" customWidth="1"/>
    <col min="15627" max="15627" width="5.42578125" style="1" customWidth="1"/>
    <col min="15628" max="15628" width="16" style="1" bestFit="1" customWidth="1"/>
    <col min="15629" max="15869" width="9" style="1"/>
    <col min="15870" max="15870" width="28.5703125" style="1" customWidth="1"/>
    <col min="15871" max="15872" width="11.5703125" style="1" customWidth="1"/>
    <col min="15873" max="15873" width="3.5703125" style="1" customWidth="1"/>
    <col min="15874" max="15874" width="10.7109375" style="1" customWidth="1"/>
    <col min="15875" max="15875" width="11.42578125" style="1" customWidth="1"/>
    <col min="15876" max="15876" width="11.5703125" style="1" customWidth="1"/>
    <col min="15877" max="15877" width="10.7109375" style="1" customWidth="1"/>
    <col min="15878" max="15879" width="11.5703125" style="1" customWidth="1"/>
    <col min="15880" max="15880" width="3.7109375" style="1" customWidth="1"/>
    <col min="15881" max="15882" width="11.5703125" style="1" customWidth="1"/>
    <col min="15883" max="15883" width="5.42578125" style="1" customWidth="1"/>
    <col min="15884" max="15884" width="16" style="1" bestFit="1" customWidth="1"/>
    <col min="15885" max="16125" width="9" style="1"/>
    <col min="16126" max="16126" width="28.5703125" style="1" customWidth="1"/>
    <col min="16127" max="16128" width="11.5703125" style="1" customWidth="1"/>
    <col min="16129" max="16129" width="3.5703125" style="1" customWidth="1"/>
    <col min="16130" max="16130" width="10.7109375" style="1" customWidth="1"/>
    <col min="16131" max="16131" width="11.42578125" style="1" customWidth="1"/>
    <col min="16132" max="16132" width="11.5703125" style="1" customWidth="1"/>
    <col min="16133" max="16133" width="10.7109375" style="1" customWidth="1"/>
    <col min="16134" max="16135" width="11.5703125" style="1" customWidth="1"/>
    <col min="16136" max="16136" width="3.7109375" style="1" customWidth="1"/>
    <col min="16137" max="16138" width="11.5703125" style="1" customWidth="1"/>
    <col min="16139" max="16139" width="5.42578125" style="1" customWidth="1"/>
    <col min="16140" max="16140" width="16" style="1" bestFit="1" customWidth="1"/>
    <col min="16141" max="16384" width="9" style="1"/>
  </cols>
  <sheetData>
    <row r="1" spans="1:12" s="83" customFormat="1" ht="19.5" customHeight="1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83" customFormat="1" ht="19.5" customHeight="1" x14ac:dyDescent="0.25">
      <c r="A2" s="222" t="s">
        <v>38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15.75" customHeight="1" x14ac:dyDescent="0.2">
      <c r="A3" s="42"/>
      <c r="B3" s="75"/>
      <c r="C3" s="75"/>
      <c r="D3" s="76"/>
      <c r="E3" s="75"/>
      <c r="F3" s="75"/>
      <c r="G3" s="76"/>
      <c r="H3" s="75"/>
      <c r="I3" s="75"/>
      <c r="J3" s="76"/>
      <c r="K3" s="76"/>
      <c r="L3" s="84" t="s">
        <v>1</v>
      </c>
    </row>
    <row r="4" spans="1:12" s="7" customFormat="1" ht="24.75" customHeight="1" x14ac:dyDescent="0.2">
      <c r="A4" s="43" t="s">
        <v>2</v>
      </c>
      <c r="B4" s="44" t="s">
        <v>34</v>
      </c>
      <c r="C4" s="44" t="s">
        <v>28</v>
      </c>
      <c r="D4" s="85" t="s">
        <v>35</v>
      </c>
      <c r="E4" s="44" t="s">
        <v>8</v>
      </c>
      <c r="F4" s="44" t="s">
        <v>30</v>
      </c>
      <c r="G4" s="86" t="s">
        <v>36</v>
      </c>
      <c r="H4" s="44" t="s">
        <v>11</v>
      </c>
      <c r="I4" s="44" t="s">
        <v>12</v>
      </c>
      <c r="J4" s="86" t="s">
        <v>37</v>
      </c>
      <c r="K4" s="44" t="s">
        <v>14</v>
      </c>
      <c r="L4" s="46" t="s">
        <v>16</v>
      </c>
    </row>
    <row r="5" spans="1:12" ht="21.75" customHeight="1" x14ac:dyDescent="0.2">
      <c r="A5" s="77" t="s">
        <v>17</v>
      </c>
      <c r="B5" s="87"/>
      <c r="C5" s="87"/>
      <c r="D5" s="88"/>
      <c r="E5" s="19"/>
      <c r="F5" s="19"/>
      <c r="G5" s="89"/>
      <c r="H5" s="87"/>
      <c r="I5" s="87"/>
      <c r="J5" s="90"/>
      <c r="K5" s="87"/>
      <c r="L5" s="50"/>
    </row>
    <row r="6" spans="1:12" ht="15" customHeight="1" x14ac:dyDescent="0.2">
      <c r="A6" s="78" t="s">
        <v>18</v>
      </c>
      <c r="B6" s="51">
        <v>619453</v>
      </c>
      <c r="C6" s="91">
        <v>5954443.7549999999</v>
      </c>
      <c r="D6" s="92">
        <v>5442.348</v>
      </c>
      <c r="E6" s="54">
        <v>154176.02799999999</v>
      </c>
      <c r="F6" s="54">
        <v>257329.85800000001</v>
      </c>
      <c r="G6" s="91">
        <v>4342.3140000000003</v>
      </c>
      <c r="H6" s="91">
        <v>336710.78899999999</v>
      </c>
      <c r="I6" s="91">
        <v>109351.561</v>
      </c>
      <c r="J6" s="93">
        <v>17371</v>
      </c>
      <c r="K6" s="91">
        <v>1554640.0460000001</v>
      </c>
      <c r="L6" s="55">
        <f>SUM(B6:K6)</f>
        <v>9013260.699000001</v>
      </c>
    </row>
    <row r="7" spans="1:12" ht="15" customHeight="1" x14ac:dyDescent="0.2">
      <c r="A7" s="78" t="s">
        <v>19</v>
      </c>
      <c r="B7" s="51">
        <v>967863</v>
      </c>
      <c r="C7" s="91">
        <v>94468.77</v>
      </c>
      <c r="D7" s="94">
        <v>0</v>
      </c>
      <c r="E7" s="54">
        <v>32548.213</v>
      </c>
      <c r="F7" s="54">
        <v>237181.58600000001</v>
      </c>
      <c r="G7" s="93">
        <v>0</v>
      </c>
      <c r="H7" s="91">
        <v>902.60199999999998</v>
      </c>
      <c r="I7" s="91">
        <v>47183.033000000003</v>
      </c>
      <c r="J7" s="93">
        <v>0</v>
      </c>
      <c r="K7" s="91">
        <v>2159303.8629999999</v>
      </c>
      <c r="L7" s="55">
        <f>SUM(B7:K7)</f>
        <v>3539451.0669999998</v>
      </c>
    </row>
    <row r="8" spans="1:12" ht="15" customHeight="1" x14ac:dyDescent="0.2">
      <c r="A8" s="78" t="s">
        <v>20</v>
      </c>
      <c r="B8" s="51">
        <v>1422</v>
      </c>
      <c r="C8" s="51">
        <v>0</v>
      </c>
      <c r="D8" s="94">
        <v>0</v>
      </c>
      <c r="E8" s="54">
        <v>0</v>
      </c>
      <c r="F8" s="54">
        <v>2652.4870000000001</v>
      </c>
      <c r="G8" s="93">
        <v>0</v>
      </c>
      <c r="H8" s="56">
        <v>0</v>
      </c>
      <c r="I8" s="51">
        <v>0</v>
      </c>
      <c r="J8" s="93">
        <v>0</v>
      </c>
      <c r="K8" s="91">
        <v>39.799999999999997</v>
      </c>
      <c r="L8" s="57">
        <f>SUM(B8:K8)</f>
        <v>4114.2870000000003</v>
      </c>
    </row>
    <row r="9" spans="1:12" ht="15" customHeight="1" x14ac:dyDescent="0.2">
      <c r="A9" s="79" t="s">
        <v>21</v>
      </c>
      <c r="B9" s="58">
        <v>1096656</v>
      </c>
      <c r="C9" s="58">
        <v>0</v>
      </c>
      <c r="D9" s="95">
        <v>0</v>
      </c>
      <c r="E9" s="59">
        <v>0</v>
      </c>
      <c r="F9" s="59">
        <v>138227.36499999999</v>
      </c>
      <c r="G9" s="96">
        <v>0</v>
      </c>
      <c r="H9" s="60">
        <v>0</v>
      </c>
      <c r="I9" s="91">
        <v>28261.753000000001</v>
      </c>
      <c r="J9" s="96">
        <v>0</v>
      </c>
      <c r="K9" s="91">
        <v>78271.888000000006</v>
      </c>
      <c r="L9" s="61">
        <f>SUM(B9:K9)</f>
        <v>1341417.0060000001</v>
      </c>
    </row>
    <row r="10" spans="1:12" s="11" customFormat="1" ht="15" customHeight="1" x14ac:dyDescent="0.2">
      <c r="A10" s="80" t="s">
        <v>22</v>
      </c>
      <c r="B10" s="62">
        <f>SUM(B6:B9)</f>
        <v>2685394</v>
      </c>
      <c r="C10" s="62">
        <f>SUM(C6:C9)</f>
        <v>6048912.5249999994</v>
      </c>
      <c r="D10" s="97">
        <f>SUM(D6:D9)</f>
        <v>5442.348</v>
      </c>
      <c r="E10" s="98">
        <f>E6+E7</f>
        <v>186724.24099999998</v>
      </c>
      <c r="F10" s="98">
        <f t="shared" ref="F10:K10" si="0">SUM(F6:F9)</f>
        <v>635391.29600000009</v>
      </c>
      <c r="G10" s="99">
        <f t="shared" si="0"/>
        <v>4342.3140000000003</v>
      </c>
      <c r="H10" s="62">
        <f t="shared" si="0"/>
        <v>337613.391</v>
      </c>
      <c r="I10" s="62">
        <f t="shared" si="0"/>
        <v>184796.34700000001</v>
      </c>
      <c r="J10" s="100">
        <f t="shared" si="0"/>
        <v>17371</v>
      </c>
      <c r="K10" s="62">
        <f t="shared" si="0"/>
        <v>3792255.5969999996</v>
      </c>
      <c r="L10" s="63">
        <f>SUM(L6:L9)</f>
        <v>13898243.059</v>
      </c>
    </row>
    <row r="11" spans="1:12" ht="30" customHeight="1" x14ac:dyDescent="0.2">
      <c r="A11" s="81" t="s">
        <v>24</v>
      </c>
      <c r="B11" s="64"/>
      <c r="C11" s="64"/>
      <c r="D11" s="101"/>
      <c r="E11" s="65"/>
      <c r="F11" s="65"/>
      <c r="G11" s="102"/>
      <c r="H11" s="66"/>
      <c r="I11" s="64"/>
      <c r="J11" s="102"/>
      <c r="K11" s="64"/>
      <c r="L11" s="67"/>
    </row>
    <row r="12" spans="1:12" ht="15" customHeight="1" x14ac:dyDescent="0.2">
      <c r="A12" s="78" t="s">
        <v>18</v>
      </c>
      <c r="B12" s="51">
        <v>46205</v>
      </c>
      <c r="C12" s="91">
        <v>47810.432999999997</v>
      </c>
      <c r="D12" s="92">
        <v>254.08799999999999</v>
      </c>
      <c r="E12" s="54">
        <v>2352.0140000000001</v>
      </c>
      <c r="F12" s="54">
        <v>46974.192999999999</v>
      </c>
      <c r="G12" s="91">
        <v>726.24</v>
      </c>
      <c r="H12" s="56">
        <v>0</v>
      </c>
      <c r="I12" s="91">
        <v>29577.864000000001</v>
      </c>
      <c r="J12" s="93">
        <v>967</v>
      </c>
      <c r="K12" s="91">
        <v>99259.68</v>
      </c>
      <c r="L12" s="55">
        <f>SUM(B12:K12)</f>
        <v>274126.51199999999</v>
      </c>
    </row>
    <row r="13" spans="1:12" ht="15" customHeight="1" x14ac:dyDescent="0.2">
      <c r="A13" s="78" t="s">
        <v>19</v>
      </c>
      <c r="B13" s="51">
        <v>76348</v>
      </c>
      <c r="C13" s="91">
        <v>329.76600000000002</v>
      </c>
      <c r="D13" s="94">
        <v>0</v>
      </c>
      <c r="E13" s="54">
        <v>0</v>
      </c>
      <c r="F13" s="54">
        <v>2417.9169999999999</v>
      </c>
      <c r="G13" s="93">
        <v>0</v>
      </c>
      <c r="H13" s="56">
        <v>0</v>
      </c>
      <c r="I13" s="51">
        <v>0</v>
      </c>
      <c r="J13" s="93">
        <v>0</v>
      </c>
      <c r="K13" s="56">
        <v>0</v>
      </c>
      <c r="L13" s="55">
        <f>SUM(B13:K13)</f>
        <v>79095.683000000005</v>
      </c>
    </row>
    <row r="14" spans="1:12" ht="15" customHeight="1" x14ac:dyDescent="0.2">
      <c r="A14" s="78" t="s">
        <v>20</v>
      </c>
      <c r="B14" s="51">
        <v>193</v>
      </c>
      <c r="C14" s="51">
        <v>0</v>
      </c>
      <c r="D14" s="94">
        <v>0</v>
      </c>
      <c r="E14" s="54">
        <v>0</v>
      </c>
      <c r="F14" s="54">
        <v>1972.5170000000001</v>
      </c>
      <c r="G14" s="93">
        <v>0</v>
      </c>
      <c r="H14" s="56">
        <v>0</v>
      </c>
      <c r="I14" s="51">
        <v>0</v>
      </c>
      <c r="J14" s="93">
        <v>0</v>
      </c>
      <c r="K14" s="56">
        <v>0</v>
      </c>
      <c r="L14" s="55">
        <f>SUM(B14:K14)</f>
        <v>2165.5169999999998</v>
      </c>
    </row>
    <row r="15" spans="1:12" ht="15" customHeight="1" x14ac:dyDescent="0.2">
      <c r="A15" s="79" t="s">
        <v>21</v>
      </c>
      <c r="B15" s="58">
        <v>0</v>
      </c>
      <c r="C15" s="58">
        <v>0</v>
      </c>
      <c r="D15" s="95">
        <v>0</v>
      </c>
      <c r="E15" s="59">
        <v>0</v>
      </c>
      <c r="F15" s="59">
        <v>2699.43</v>
      </c>
      <c r="G15" s="96">
        <v>0</v>
      </c>
      <c r="H15" s="60">
        <v>0</v>
      </c>
      <c r="I15" s="58">
        <v>0</v>
      </c>
      <c r="J15" s="96">
        <v>0</v>
      </c>
      <c r="K15" s="91">
        <v>1907.587</v>
      </c>
      <c r="L15" s="61">
        <f>SUM(B15:K15)</f>
        <v>4607.0169999999998</v>
      </c>
    </row>
    <row r="16" spans="1:12" s="16" customFormat="1" ht="15" customHeight="1" x14ac:dyDescent="0.2">
      <c r="A16" s="80" t="s">
        <v>22</v>
      </c>
      <c r="B16" s="103">
        <f t="shared" ref="B16:G16" si="1">SUM(B12:B15)</f>
        <v>122746</v>
      </c>
      <c r="C16" s="103">
        <f t="shared" si="1"/>
        <v>48140.199000000001</v>
      </c>
      <c r="D16" s="104">
        <f t="shared" si="1"/>
        <v>254.08799999999999</v>
      </c>
      <c r="E16" s="103">
        <f t="shared" si="1"/>
        <v>2352.0140000000001</v>
      </c>
      <c r="F16" s="103">
        <f t="shared" si="1"/>
        <v>54064.057000000001</v>
      </c>
      <c r="G16" s="105">
        <f t="shared" si="1"/>
        <v>726.24</v>
      </c>
      <c r="H16" s="62">
        <v>0</v>
      </c>
      <c r="I16" s="62">
        <f>SUM(I12:I15)</f>
        <v>29577.864000000001</v>
      </c>
      <c r="J16" s="100">
        <f>SUM(J12:J15)</f>
        <v>967</v>
      </c>
      <c r="K16" s="62">
        <f>SUM(K12:K15)</f>
        <v>101167.26699999999</v>
      </c>
      <c r="L16" s="69">
        <f>SUM(L12:L15)</f>
        <v>359994.72899999999</v>
      </c>
    </row>
    <row r="17" spans="1:12" ht="30" customHeight="1" x14ac:dyDescent="0.2">
      <c r="A17" s="82" t="s">
        <v>23</v>
      </c>
      <c r="B17" s="64"/>
      <c r="C17" s="64"/>
      <c r="D17" s="101"/>
      <c r="E17" s="65"/>
      <c r="F17" s="65"/>
      <c r="G17" s="102"/>
      <c r="H17" s="66"/>
      <c r="I17" s="64"/>
      <c r="J17" s="102"/>
      <c r="K17" s="64"/>
      <c r="L17" s="67"/>
    </row>
    <row r="18" spans="1:12" ht="15" customHeight="1" x14ac:dyDescent="0.2">
      <c r="A18" s="78" t="s">
        <v>18</v>
      </c>
      <c r="B18" s="51">
        <f t="shared" ref="B18:K18" si="2">B6-B12</f>
        <v>573248</v>
      </c>
      <c r="C18" s="51">
        <f t="shared" si="2"/>
        <v>5906633.3219999997</v>
      </c>
      <c r="D18" s="94">
        <f t="shared" si="2"/>
        <v>5188.26</v>
      </c>
      <c r="E18" s="51">
        <v>151824.014</v>
      </c>
      <c r="F18" s="54">
        <f t="shared" si="2"/>
        <v>210355.66500000001</v>
      </c>
      <c r="G18" s="93">
        <f t="shared" si="2"/>
        <v>3616.0740000000005</v>
      </c>
      <c r="H18" s="56">
        <f t="shared" si="2"/>
        <v>336710.78899999999</v>
      </c>
      <c r="I18" s="51">
        <f t="shared" si="2"/>
        <v>79773.697</v>
      </c>
      <c r="J18" s="93">
        <f t="shared" si="2"/>
        <v>16404</v>
      </c>
      <c r="K18" s="51">
        <f t="shared" si="2"/>
        <v>1455380.3660000002</v>
      </c>
      <c r="L18" s="55">
        <f>SUM(B18:K18)</f>
        <v>8739134.186999999</v>
      </c>
    </row>
    <row r="19" spans="1:12" ht="15" customHeight="1" x14ac:dyDescent="0.2">
      <c r="A19" s="78" t="s">
        <v>19</v>
      </c>
      <c r="B19" s="51">
        <f>B7-B13</f>
        <v>891515</v>
      </c>
      <c r="C19" s="51">
        <f>C7-C13</f>
        <v>94139.004000000001</v>
      </c>
      <c r="D19" s="94">
        <v>0</v>
      </c>
      <c r="E19" s="51">
        <v>32548.213</v>
      </c>
      <c r="F19" s="54">
        <f>F7-F13</f>
        <v>234763.66900000002</v>
      </c>
      <c r="G19" s="93">
        <v>0</v>
      </c>
      <c r="H19" s="51">
        <v>1784</v>
      </c>
      <c r="I19" s="51">
        <f>I7-I13</f>
        <v>47183.033000000003</v>
      </c>
      <c r="J19" s="93">
        <v>0</v>
      </c>
      <c r="K19" s="51">
        <f>K7-K13</f>
        <v>2159303.8629999999</v>
      </c>
      <c r="L19" s="55">
        <f>SUM(B19:K19)</f>
        <v>3461236.7819999997</v>
      </c>
    </row>
    <row r="20" spans="1:12" ht="15" customHeight="1" x14ac:dyDescent="0.2">
      <c r="A20" s="78" t="s">
        <v>20</v>
      </c>
      <c r="B20" s="51">
        <f>B8-B14</f>
        <v>1229</v>
      </c>
      <c r="C20" s="51">
        <v>0</v>
      </c>
      <c r="D20" s="94">
        <v>0</v>
      </c>
      <c r="E20" s="51">
        <f>E8-E14</f>
        <v>0</v>
      </c>
      <c r="F20" s="54">
        <f>F8-F14</f>
        <v>679.97</v>
      </c>
      <c r="G20" s="93">
        <v>0</v>
      </c>
      <c r="H20" s="56">
        <v>0</v>
      </c>
      <c r="I20" s="51">
        <f>I8-I14</f>
        <v>0</v>
      </c>
      <c r="J20" s="93">
        <v>0</v>
      </c>
      <c r="K20" s="51">
        <f>K8-K14</f>
        <v>39.799999999999997</v>
      </c>
      <c r="L20" s="55">
        <f>SUM(B20:K20)</f>
        <v>1948.77</v>
      </c>
    </row>
    <row r="21" spans="1:12" ht="15" customHeight="1" x14ac:dyDescent="0.2">
      <c r="A21" s="79" t="s">
        <v>21</v>
      </c>
      <c r="B21" s="51">
        <f>B9-B15</f>
        <v>1096656</v>
      </c>
      <c r="C21" s="58">
        <v>0</v>
      </c>
      <c r="D21" s="95">
        <v>0</v>
      </c>
      <c r="E21" s="59">
        <v>0</v>
      </c>
      <c r="F21" s="59">
        <f>F9-F15</f>
        <v>135527.935</v>
      </c>
      <c r="G21" s="96">
        <v>0</v>
      </c>
      <c r="H21" s="60">
        <v>0</v>
      </c>
      <c r="I21" s="58">
        <f>I9-I15</f>
        <v>28261.753000000001</v>
      </c>
      <c r="J21" s="96">
        <v>0</v>
      </c>
      <c r="K21" s="58">
        <f>K9-K15</f>
        <v>76364.301000000007</v>
      </c>
      <c r="L21" s="61">
        <f>SUM(B21:K21)</f>
        <v>1336809.9890000001</v>
      </c>
    </row>
    <row r="22" spans="1:12" s="11" customFormat="1" ht="15" customHeight="1" x14ac:dyDescent="0.2">
      <c r="A22" s="80" t="s">
        <v>22</v>
      </c>
      <c r="B22" s="62">
        <f>SUM(B18:B21)</f>
        <v>2562648</v>
      </c>
      <c r="C22" s="62">
        <f>SUM(C18:C21)</f>
        <v>6000772.3259999994</v>
      </c>
      <c r="D22" s="97">
        <f>D10-D16</f>
        <v>5188.26</v>
      </c>
      <c r="E22" s="62">
        <f>E10-E16</f>
        <v>184372.22699999998</v>
      </c>
      <c r="F22" s="62">
        <f>F10-F16</f>
        <v>581327.23900000006</v>
      </c>
      <c r="G22" s="100">
        <f>G10-G16</f>
        <v>3616.0740000000005</v>
      </c>
      <c r="H22" s="62">
        <f>H10-H16</f>
        <v>337613.391</v>
      </c>
      <c r="I22" s="62">
        <f>I10-I16</f>
        <v>155218.48300000001</v>
      </c>
      <c r="J22" s="100">
        <f>J10-J16</f>
        <v>16404</v>
      </c>
      <c r="K22" s="106">
        <f>K10-K16</f>
        <v>3691088.3299999996</v>
      </c>
      <c r="L22" s="69">
        <f>SUM(L18:L21)</f>
        <v>13539129.727999998</v>
      </c>
    </row>
    <row r="23" spans="1:12" ht="15" customHeight="1" x14ac:dyDescent="0.2">
      <c r="A23" s="71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5" customHeight="1" x14ac:dyDescent="0.2">
      <c r="A24" s="41" t="s">
        <v>64</v>
      </c>
      <c r="L24" s="71"/>
    </row>
    <row r="25" spans="1:12" x14ac:dyDescent="0.2">
      <c r="A25" s="71"/>
    </row>
    <row r="26" spans="1:12" x14ac:dyDescent="0.2">
      <c r="A26" s="73"/>
      <c r="L26" s="74"/>
    </row>
    <row r="27" spans="1:12" x14ac:dyDescent="0.2">
      <c r="A27" s="71"/>
    </row>
  </sheetData>
  <mergeCells count="2">
    <mergeCell ref="A1:L1"/>
    <mergeCell ref="A2:L2"/>
  </mergeCells>
  <printOptions horizontalCentered="1"/>
  <pageMargins left="0.5" right="0.5" top="0.5" bottom="0.5" header="0.25" footer="0.25"/>
  <pageSetup paperSize="9"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29"/>
  <sheetViews>
    <sheetView showGridLines="0" zoomScale="90" zoomScaleNormal="90" workbookViewId="0">
      <selection activeCell="C25" sqref="C25"/>
    </sheetView>
  </sheetViews>
  <sheetFormatPr defaultColWidth="9" defaultRowHeight="12.75" x14ac:dyDescent="0.2"/>
  <cols>
    <col min="1" max="1" width="43.5703125" style="72" bestFit="1" customWidth="1"/>
    <col min="2" max="10" width="12.28515625" style="71" customWidth="1"/>
    <col min="11" max="11" width="2.85546875" style="71" hidden="1" customWidth="1"/>
    <col min="12" max="13" width="12.28515625" style="71" customWidth="1"/>
    <col min="14" max="14" width="5.42578125" style="71" hidden="1" customWidth="1"/>
    <col min="15" max="15" width="16" style="72" bestFit="1" customWidth="1"/>
    <col min="16" max="16" width="14" style="9" bestFit="1" customWidth="1"/>
    <col min="17" max="256" width="9" style="9"/>
    <col min="257" max="257" width="28.5703125" style="9" customWidth="1"/>
    <col min="258" max="266" width="12.28515625" style="9" customWidth="1"/>
    <col min="267" max="267" width="2.85546875" style="9" customWidth="1"/>
    <col min="268" max="269" width="12.28515625" style="9" customWidth="1"/>
    <col min="270" max="270" width="5.42578125" style="9" customWidth="1"/>
    <col min="271" max="271" width="16" style="9" bestFit="1" customWidth="1"/>
    <col min="272" max="272" width="14" style="9" bestFit="1" customWidth="1"/>
    <col min="273" max="512" width="9" style="9"/>
    <col min="513" max="513" width="28.5703125" style="9" customWidth="1"/>
    <col min="514" max="522" width="12.28515625" style="9" customWidth="1"/>
    <col min="523" max="523" width="2.85546875" style="9" customWidth="1"/>
    <col min="524" max="525" width="12.28515625" style="9" customWidth="1"/>
    <col min="526" max="526" width="5.42578125" style="9" customWidth="1"/>
    <col min="527" max="527" width="16" style="9" bestFit="1" customWidth="1"/>
    <col min="528" max="528" width="14" style="9" bestFit="1" customWidth="1"/>
    <col min="529" max="768" width="9" style="9"/>
    <col min="769" max="769" width="28.5703125" style="9" customWidth="1"/>
    <col min="770" max="778" width="12.28515625" style="9" customWidth="1"/>
    <col min="779" max="779" width="2.85546875" style="9" customWidth="1"/>
    <col min="780" max="781" width="12.28515625" style="9" customWidth="1"/>
    <col min="782" max="782" width="5.42578125" style="9" customWidth="1"/>
    <col min="783" max="783" width="16" style="9" bestFit="1" customWidth="1"/>
    <col min="784" max="784" width="14" style="9" bestFit="1" customWidth="1"/>
    <col min="785" max="1024" width="9" style="9"/>
    <col min="1025" max="1025" width="28.5703125" style="9" customWidth="1"/>
    <col min="1026" max="1034" width="12.28515625" style="9" customWidth="1"/>
    <col min="1035" max="1035" width="2.85546875" style="9" customWidth="1"/>
    <col min="1036" max="1037" width="12.28515625" style="9" customWidth="1"/>
    <col min="1038" max="1038" width="5.42578125" style="9" customWidth="1"/>
    <col min="1039" max="1039" width="16" style="9" bestFit="1" customWidth="1"/>
    <col min="1040" max="1040" width="14" style="9" bestFit="1" customWidth="1"/>
    <col min="1041" max="1280" width="9" style="9"/>
    <col min="1281" max="1281" width="28.5703125" style="9" customWidth="1"/>
    <col min="1282" max="1290" width="12.28515625" style="9" customWidth="1"/>
    <col min="1291" max="1291" width="2.85546875" style="9" customWidth="1"/>
    <col min="1292" max="1293" width="12.28515625" style="9" customWidth="1"/>
    <col min="1294" max="1294" width="5.42578125" style="9" customWidth="1"/>
    <col min="1295" max="1295" width="16" style="9" bestFit="1" customWidth="1"/>
    <col min="1296" max="1296" width="14" style="9" bestFit="1" customWidth="1"/>
    <col min="1297" max="1536" width="9" style="9"/>
    <col min="1537" max="1537" width="28.5703125" style="9" customWidth="1"/>
    <col min="1538" max="1546" width="12.28515625" style="9" customWidth="1"/>
    <col min="1547" max="1547" width="2.85546875" style="9" customWidth="1"/>
    <col min="1548" max="1549" width="12.28515625" style="9" customWidth="1"/>
    <col min="1550" max="1550" width="5.42578125" style="9" customWidth="1"/>
    <col min="1551" max="1551" width="16" style="9" bestFit="1" customWidth="1"/>
    <col min="1552" max="1552" width="14" style="9" bestFit="1" customWidth="1"/>
    <col min="1553" max="1792" width="9" style="9"/>
    <col min="1793" max="1793" width="28.5703125" style="9" customWidth="1"/>
    <col min="1794" max="1802" width="12.28515625" style="9" customWidth="1"/>
    <col min="1803" max="1803" width="2.85546875" style="9" customWidth="1"/>
    <col min="1804" max="1805" width="12.28515625" style="9" customWidth="1"/>
    <col min="1806" max="1806" width="5.42578125" style="9" customWidth="1"/>
    <col min="1807" max="1807" width="16" style="9" bestFit="1" customWidth="1"/>
    <col min="1808" max="1808" width="14" style="9" bestFit="1" customWidth="1"/>
    <col min="1809" max="2048" width="9" style="9"/>
    <col min="2049" max="2049" width="28.5703125" style="9" customWidth="1"/>
    <col min="2050" max="2058" width="12.28515625" style="9" customWidth="1"/>
    <col min="2059" max="2059" width="2.85546875" style="9" customWidth="1"/>
    <col min="2060" max="2061" width="12.28515625" style="9" customWidth="1"/>
    <col min="2062" max="2062" width="5.42578125" style="9" customWidth="1"/>
    <col min="2063" max="2063" width="16" style="9" bestFit="1" customWidth="1"/>
    <col min="2064" max="2064" width="14" style="9" bestFit="1" customWidth="1"/>
    <col min="2065" max="2304" width="9" style="9"/>
    <col min="2305" max="2305" width="28.5703125" style="9" customWidth="1"/>
    <col min="2306" max="2314" width="12.28515625" style="9" customWidth="1"/>
    <col min="2315" max="2315" width="2.85546875" style="9" customWidth="1"/>
    <col min="2316" max="2317" width="12.28515625" style="9" customWidth="1"/>
    <col min="2318" max="2318" width="5.42578125" style="9" customWidth="1"/>
    <col min="2319" max="2319" width="16" style="9" bestFit="1" customWidth="1"/>
    <col min="2320" max="2320" width="14" style="9" bestFit="1" customWidth="1"/>
    <col min="2321" max="2560" width="9" style="9"/>
    <col min="2561" max="2561" width="28.5703125" style="9" customWidth="1"/>
    <col min="2562" max="2570" width="12.28515625" style="9" customWidth="1"/>
    <col min="2571" max="2571" width="2.85546875" style="9" customWidth="1"/>
    <col min="2572" max="2573" width="12.28515625" style="9" customWidth="1"/>
    <col min="2574" max="2574" width="5.42578125" style="9" customWidth="1"/>
    <col min="2575" max="2575" width="16" style="9" bestFit="1" customWidth="1"/>
    <col min="2576" max="2576" width="14" style="9" bestFit="1" customWidth="1"/>
    <col min="2577" max="2816" width="9" style="9"/>
    <col min="2817" max="2817" width="28.5703125" style="9" customWidth="1"/>
    <col min="2818" max="2826" width="12.28515625" style="9" customWidth="1"/>
    <col min="2827" max="2827" width="2.85546875" style="9" customWidth="1"/>
    <col min="2828" max="2829" width="12.28515625" style="9" customWidth="1"/>
    <col min="2830" max="2830" width="5.42578125" style="9" customWidth="1"/>
    <col min="2831" max="2831" width="16" style="9" bestFit="1" customWidth="1"/>
    <col min="2832" max="2832" width="14" style="9" bestFit="1" customWidth="1"/>
    <col min="2833" max="3072" width="9" style="9"/>
    <col min="3073" max="3073" width="28.5703125" style="9" customWidth="1"/>
    <col min="3074" max="3082" width="12.28515625" style="9" customWidth="1"/>
    <col min="3083" max="3083" width="2.85546875" style="9" customWidth="1"/>
    <col min="3084" max="3085" width="12.28515625" style="9" customWidth="1"/>
    <col min="3086" max="3086" width="5.42578125" style="9" customWidth="1"/>
    <col min="3087" max="3087" width="16" style="9" bestFit="1" customWidth="1"/>
    <col min="3088" max="3088" width="14" style="9" bestFit="1" customWidth="1"/>
    <col min="3089" max="3328" width="9" style="9"/>
    <col min="3329" max="3329" width="28.5703125" style="9" customWidth="1"/>
    <col min="3330" max="3338" width="12.28515625" style="9" customWidth="1"/>
    <col min="3339" max="3339" width="2.85546875" style="9" customWidth="1"/>
    <col min="3340" max="3341" width="12.28515625" style="9" customWidth="1"/>
    <col min="3342" max="3342" width="5.42578125" style="9" customWidth="1"/>
    <col min="3343" max="3343" width="16" style="9" bestFit="1" customWidth="1"/>
    <col min="3344" max="3344" width="14" style="9" bestFit="1" customWidth="1"/>
    <col min="3345" max="3584" width="9" style="9"/>
    <col min="3585" max="3585" width="28.5703125" style="9" customWidth="1"/>
    <col min="3586" max="3594" width="12.28515625" style="9" customWidth="1"/>
    <col min="3595" max="3595" width="2.85546875" style="9" customWidth="1"/>
    <col min="3596" max="3597" width="12.28515625" style="9" customWidth="1"/>
    <col min="3598" max="3598" width="5.42578125" style="9" customWidth="1"/>
    <col min="3599" max="3599" width="16" style="9" bestFit="1" customWidth="1"/>
    <col min="3600" max="3600" width="14" style="9" bestFit="1" customWidth="1"/>
    <col min="3601" max="3840" width="9" style="9"/>
    <col min="3841" max="3841" width="28.5703125" style="9" customWidth="1"/>
    <col min="3842" max="3850" width="12.28515625" style="9" customWidth="1"/>
    <col min="3851" max="3851" width="2.85546875" style="9" customWidth="1"/>
    <col min="3852" max="3853" width="12.28515625" style="9" customWidth="1"/>
    <col min="3854" max="3854" width="5.42578125" style="9" customWidth="1"/>
    <col min="3855" max="3855" width="16" style="9" bestFit="1" customWidth="1"/>
    <col min="3856" max="3856" width="14" style="9" bestFit="1" customWidth="1"/>
    <col min="3857" max="4096" width="9" style="9"/>
    <col min="4097" max="4097" width="28.5703125" style="9" customWidth="1"/>
    <col min="4098" max="4106" width="12.28515625" style="9" customWidth="1"/>
    <col min="4107" max="4107" width="2.85546875" style="9" customWidth="1"/>
    <col min="4108" max="4109" width="12.28515625" style="9" customWidth="1"/>
    <col min="4110" max="4110" width="5.42578125" style="9" customWidth="1"/>
    <col min="4111" max="4111" width="16" style="9" bestFit="1" customWidth="1"/>
    <col min="4112" max="4112" width="14" style="9" bestFit="1" customWidth="1"/>
    <col min="4113" max="4352" width="9" style="9"/>
    <col min="4353" max="4353" width="28.5703125" style="9" customWidth="1"/>
    <col min="4354" max="4362" width="12.28515625" style="9" customWidth="1"/>
    <col min="4363" max="4363" width="2.85546875" style="9" customWidth="1"/>
    <col min="4364" max="4365" width="12.28515625" style="9" customWidth="1"/>
    <col min="4366" max="4366" width="5.42578125" style="9" customWidth="1"/>
    <col min="4367" max="4367" width="16" style="9" bestFit="1" customWidth="1"/>
    <col min="4368" max="4368" width="14" style="9" bestFit="1" customWidth="1"/>
    <col min="4369" max="4608" width="9" style="9"/>
    <col min="4609" max="4609" width="28.5703125" style="9" customWidth="1"/>
    <col min="4610" max="4618" width="12.28515625" style="9" customWidth="1"/>
    <col min="4619" max="4619" width="2.85546875" style="9" customWidth="1"/>
    <col min="4620" max="4621" width="12.28515625" style="9" customWidth="1"/>
    <col min="4622" max="4622" width="5.42578125" style="9" customWidth="1"/>
    <col min="4623" max="4623" width="16" style="9" bestFit="1" customWidth="1"/>
    <col min="4624" max="4624" width="14" style="9" bestFit="1" customWidth="1"/>
    <col min="4625" max="4864" width="9" style="9"/>
    <col min="4865" max="4865" width="28.5703125" style="9" customWidth="1"/>
    <col min="4866" max="4874" width="12.28515625" style="9" customWidth="1"/>
    <col min="4875" max="4875" width="2.85546875" style="9" customWidth="1"/>
    <col min="4876" max="4877" width="12.28515625" style="9" customWidth="1"/>
    <col min="4878" max="4878" width="5.42578125" style="9" customWidth="1"/>
    <col min="4879" max="4879" width="16" style="9" bestFit="1" customWidth="1"/>
    <col min="4880" max="4880" width="14" style="9" bestFit="1" customWidth="1"/>
    <col min="4881" max="5120" width="9" style="9"/>
    <col min="5121" max="5121" width="28.5703125" style="9" customWidth="1"/>
    <col min="5122" max="5130" width="12.28515625" style="9" customWidth="1"/>
    <col min="5131" max="5131" width="2.85546875" style="9" customWidth="1"/>
    <col min="5132" max="5133" width="12.28515625" style="9" customWidth="1"/>
    <col min="5134" max="5134" width="5.42578125" style="9" customWidth="1"/>
    <col min="5135" max="5135" width="16" style="9" bestFit="1" customWidth="1"/>
    <col min="5136" max="5136" width="14" style="9" bestFit="1" customWidth="1"/>
    <col min="5137" max="5376" width="9" style="9"/>
    <col min="5377" max="5377" width="28.5703125" style="9" customWidth="1"/>
    <col min="5378" max="5386" width="12.28515625" style="9" customWidth="1"/>
    <col min="5387" max="5387" width="2.85546875" style="9" customWidth="1"/>
    <col min="5388" max="5389" width="12.28515625" style="9" customWidth="1"/>
    <col min="5390" max="5390" width="5.42578125" style="9" customWidth="1"/>
    <col min="5391" max="5391" width="16" style="9" bestFit="1" customWidth="1"/>
    <col min="5392" max="5392" width="14" style="9" bestFit="1" customWidth="1"/>
    <col min="5393" max="5632" width="9" style="9"/>
    <col min="5633" max="5633" width="28.5703125" style="9" customWidth="1"/>
    <col min="5634" max="5642" width="12.28515625" style="9" customWidth="1"/>
    <col min="5643" max="5643" width="2.85546875" style="9" customWidth="1"/>
    <col min="5644" max="5645" width="12.28515625" style="9" customWidth="1"/>
    <col min="5646" max="5646" width="5.42578125" style="9" customWidth="1"/>
    <col min="5647" max="5647" width="16" style="9" bestFit="1" customWidth="1"/>
    <col min="5648" max="5648" width="14" style="9" bestFit="1" customWidth="1"/>
    <col min="5649" max="5888" width="9" style="9"/>
    <col min="5889" max="5889" width="28.5703125" style="9" customWidth="1"/>
    <col min="5890" max="5898" width="12.28515625" style="9" customWidth="1"/>
    <col min="5899" max="5899" width="2.85546875" style="9" customWidth="1"/>
    <col min="5900" max="5901" width="12.28515625" style="9" customWidth="1"/>
    <col min="5902" max="5902" width="5.42578125" style="9" customWidth="1"/>
    <col min="5903" max="5903" width="16" style="9" bestFit="1" customWidth="1"/>
    <col min="5904" max="5904" width="14" style="9" bestFit="1" customWidth="1"/>
    <col min="5905" max="6144" width="9" style="9"/>
    <col min="6145" max="6145" width="28.5703125" style="9" customWidth="1"/>
    <col min="6146" max="6154" width="12.28515625" style="9" customWidth="1"/>
    <col min="6155" max="6155" width="2.85546875" style="9" customWidth="1"/>
    <col min="6156" max="6157" width="12.28515625" style="9" customWidth="1"/>
    <col min="6158" max="6158" width="5.42578125" style="9" customWidth="1"/>
    <col min="6159" max="6159" width="16" style="9" bestFit="1" customWidth="1"/>
    <col min="6160" max="6160" width="14" style="9" bestFit="1" customWidth="1"/>
    <col min="6161" max="6400" width="9" style="9"/>
    <col min="6401" max="6401" width="28.5703125" style="9" customWidth="1"/>
    <col min="6402" max="6410" width="12.28515625" style="9" customWidth="1"/>
    <col min="6411" max="6411" width="2.85546875" style="9" customWidth="1"/>
    <col min="6412" max="6413" width="12.28515625" style="9" customWidth="1"/>
    <col min="6414" max="6414" width="5.42578125" style="9" customWidth="1"/>
    <col min="6415" max="6415" width="16" style="9" bestFit="1" customWidth="1"/>
    <col min="6416" max="6416" width="14" style="9" bestFit="1" customWidth="1"/>
    <col min="6417" max="6656" width="9" style="9"/>
    <col min="6657" max="6657" width="28.5703125" style="9" customWidth="1"/>
    <col min="6658" max="6666" width="12.28515625" style="9" customWidth="1"/>
    <col min="6667" max="6667" width="2.85546875" style="9" customWidth="1"/>
    <col min="6668" max="6669" width="12.28515625" style="9" customWidth="1"/>
    <col min="6670" max="6670" width="5.42578125" style="9" customWidth="1"/>
    <col min="6671" max="6671" width="16" style="9" bestFit="1" customWidth="1"/>
    <col min="6672" max="6672" width="14" style="9" bestFit="1" customWidth="1"/>
    <col min="6673" max="6912" width="9" style="9"/>
    <col min="6913" max="6913" width="28.5703125" style="9" customWidth="1"/>
    <col min="6914" max="6922" width="12.28515625" style="9" customWidth="1"/>
    <col min="6923" max="6923" width="2.85546875" style="9" customWidth="1"/>
    <col min="6924" max="6925" width="12.28515625" style="9" customWidth="1"/>
    <col min="6926" max="6926" width="5.42578125" style="9" customWidth="1"/>
    <col min="6927" max="6927" width="16" style="9" bestFit="1" customWidth="1"/>
    <col min="6928" max="6928" width="14" style="9" bestFit="1" customWidth="1"/>
    <col min="6929" max="7168" width="9" style="9"/>
    <col min="7169" max="7169" width="28.5703125" style="9" customWidth="1"/>
    <col min="7170" max="7178" width="12.28515625" style="9" customWidth="1"/>
    <col min="7179" max="7179" width="2.85546875" style="9" customWidth="1"/>
    <col min="7180" max="7181" width="12.28515625" style="9" customWidth="1"/>
    <col min="7182" max="7182" width="5.42578125" style="9" customWidth="1"/>
    <col min="7183" max="7183" width="16" style="9" bestFit="1" customWidth="1"/>
    <col min="7184" max="7184" width="14" style="9" bestFit="1" customWidth="1"/>
    <col min="7185" max="7424" width="9" style="9"/>
    <col min="7425" max="7425" width="28.5703125" style="9" customWidth="1"/>
    <col min="7426" max="7434" width="12.28515625" style="9" customWidth="1"/>
    <col min="7435" max="7435" width="2.85546875" style="9" customWidth="1"/>
    <col min="7436" max="7437" width="12.28515625" style="9" customWidth="1"/>
    <col min="7438" max="7438" width="5.42578125" style="9" customWidth="1"/>
    <col min="7439" max="7439" width="16" style="9" bestFit="1" customWidth="1"/>
    <col min="7440" max="7440" width="14" style="9" bestFit="1" customWidth="1"/>
    <col min="7441" max="7680" width="9" style="9"/>
    <col min="7681" max="7681" width="28.5703125" style="9" customWidth="1"/>
    <col min="7682" max="7690" width="12.28515625" style="9" customWidth="1"/>
    <col min="7691" max="7691" width="2.85546875" style="9" customWidth="1"/>
    <col min="7692" max="7693" width="12.28515625" style="9" customWidth="1"/>
    <col min="7694" max="7694" width="5.42578125" style="9" customWidth="1"/>
    <col min="7695" max="7695" width="16" style="9" bestFit="1" customWidth="1"/>
    <col min="7696" max="7696" width="14" style="9" bestFit="1" customWidth="1"/>
    <col min="7697" max="7936" width="9" style="9"/>
    <col min="7937" max="7937" width="28.5703125" style="9" customWidth="1"/>
    <col min="7938" max="7946" width="12.28515625" style="9" customWidth="1"/>
    <col min="7947" max="7947" width="2.85546875" style="9" customWidth="1"/>
    <col min="7948" max="7949" width="12.28515625" style="9" customWidth="1"/>
    <col min="7950" max="7950" width="5.42578125" style="9" customWidth="1"/>
    <col min="7951" max="7951" width="16" style="9" bestFit="1" customWidth="1"/>
    <col min="7952" max="7952" width="14" style="9" bestFit="1" customWidth="1"/>
    <col min="7953" max="8192" width="9" style="9"/>
    <col min="8193" max="8193" width="28.5703125" style="9" customWidth="1"/>
    <col min="8194" max="8202" width="12.28515625" style="9" customWidth="1"/>
    <col min="8203" max="8203" width="2.85546875" style="9" customWidth="1"/>
    <col min="8204" max="8205" width="12.28515625" style="9" customWidth="1"/>
    <col min="8206" max="8206" width="5.42578125" style="9" customWidth="1"/>
    <col min="8207" max="8207" width="16" style="9" bestFit="1" customWidth="1"/>
    <col min="8208" max="8208" width="14" style="9" bestFit="1" customWidth="1"/>
    <col min="8209" max="8448" width="9" style="9"/>
    <col min="8449" max="8449" width="28.5703125" style="9" customWidth="1"/>
    <col min="8450" max="8458" width="12.28515625" style="9" customWidth="1"/>
    <col min="8459" max="8459" width="2.85546875" style="9" customWidth="1"/>
    <col min="8460" max="8461" width="12.28515625" style="9" customWidth="1"/>
    <col min="8462" max="8462" width="5.42578125" style="9" customWidth="1"/>
    <col min="8463" max="8463" width="16" style="9" bestFit="1" customWidth="1"/>
    <col min="8464" max="8464" width="14" style="9" bestFit="1" customWidth="1"/>
    <col min="8465" max="8704" width="9" style="9"/>
    <col min="8705" max="8705" width="28.5703125" style="9" customWidth="1"/>
    <col min="8706" max="8714" width="12.28515625" style="9" customWidth="1"/>
    <col min="8715" max="8715" width="2.85546875" style="9" customWidth="1"/>
    <col min="8716" max="8717" width="12.28515625" style="9" customWidth="1"/>
    <col min="8718" max="8718" width="5.42578125" style="9" customWidth="1"/>
    <col min="8719" max="8719" width="16" style="9" bestFit="1" customWidth="1"/>
    <col min="8720" max="8720" width="14" style="9" bestFit="1" customWidth="1"/>
    <col min="8721" max="8960" width="9" style="9"/>
    <col min="8961" max="8961" width="28.5703125" style="9" customWidth="1"/>
    <col min="8962" max="8970" width="12.28515625" style="9" customWidth="1"/>
    <col min="8971" max="8971" width="2.85546875" style="9" customWidth="1"/>
    <col min="8972" max="8973" width="12.28515625" style="9" customWidth="1"/>
    <col min="8974" max="8974" width="5.42578125" style="9" customWidth="1"/>
    <col min="8975" max="8975" width="16" style="9" bestFit="1" customWidth="1"/>
    <col min="8976" max="8976" width="14" style="9" bestFit="1" customWidth="1"/>
    <col min="8977" max="9216" width="9" style="9"/>
    <col min="9217" max="9217" width="28.5703125" style="9" customWidth="1"/>
    <col min="9218" max="9226" width="12.28515625" style="9" customWidth="1"/>
    <col min="9227" max="9227" width="2.85546875" style="9" customWidth="1"/>
    <col min="9228" max="9229" width="12.28515625" style="9" customWidth="1"/>
    <col min="9230" max="9230" width="5.42578125" style="9" customWidth="1"/>
    <col min="9231" max="9231" width="16" style="9" bestFit="1" customWidth="1"/>
    <col min="9232" max="9232" width="14" style="9" bestFit="1" customWidth="1"/>
    <col min="9233" max="9472" width="9" style="9"/>
    <col min="9473" max="9473" width="28.5703125" style="9" customWidth="1"/>
    <col min="9474" max="9482" width="12.28515625" style="9" customWidth="1"/>
    <col min="9483" max="9483" width="2.85546875" style="9" customWidth="1"/>
    <col min="9484" max="9485" width="12.28515625" style="9" customWidth="1"/>
    <col min="9486" max="9486" width="5.42578125" style="9" customWidth="1"/>
    <col min="9487" max="9487" width="16" style="9" bestFit="1" customWidth="1"/>
    <col min="9488" max="9488" width="14" style="9" bestFit="1" customWidth="1"/>
    <col min="9489" max="9728" width="9" style="9"/>
    <col min="9729" max="9729" width="28.5703125" style="9" customWidth="1"/>
    <col min="9730" max="9738" width="12.28515625" style="9" customWidth="1"/>
    <col min="9739" max="9739" width="2.85546875" style="9" customWidth="1"/>
    <col min="9740" max="9741" width="12.28515625" style="9" customWidth="1"/>
    <col min="9742" max="9742" width="5.42578125" style="9" customWidth="1"/>
    <col min="9743" max="9743" width="16" style="9" bestFit="1" customWidth="1"/>
    <col min="9744" max="9744" width="14" style="9" bestFit="1" customWidth="1"/>
    <col min="9745" max="9984" width="9" style="9"/>
    <col min="9985" max="9985" width="28.5703125" style="9" customWidth="1"/>
    <col min="9986" max="9994" width="12.28515625" style="9" customWidth="1"/>
    <col min="9995" max="9995" width="2.85546875" style="9" customWidth="1"/>
    <col min="9996" max="9997" width="12.28515625" style="9" customWidth="1"/>
    <col min="9998" max="9998" width="5.42578125" style="9" customWidth="1"/>
    <col min="9999" max="9999" width="16" style="9" bestFit="1" customWidth="1"/>
    <col min="10000" max="10000" width="14" style="9" bestFit="1" customWidth="1"/>
    <col min="10001" max="10240" width="9" style="9"/>
    <col min="10241" max="10241" width="28.5703125" style="9" customWidth="1"/>
    <col min="10242" max="10250" width="12.28515625" style="9" customWidth="1"/>
    <col min="10251" max="10251" width="2.85546875" style="9" customWidth="1"/>
    <col min="10252" max="10253" width="12.28515625" style="9" customWidth="1"/>
    <col min="10254" max="10254" width="5.42578125" style="9" customWidth="1"/>
    <col min="10255" max="10255" width="16" style="9" bestFit="1" customWidth="1"/>
    <col min="10256" max="10256" width="14" style="9" bestFit="1" customWidth="1"/>
    <col min="10257" max="10496" width="9" style="9"/>
    <col min="10497" max="10497" width="28.5703125" style="9" customWidth="1"/>
    <col min="10498" max="10506" width="12.28515625" style="9" customWidth="1"/>
    <col min="10507" max="10507" width="2.85546875" style="9" customWidth="1"/>
    <col min="10508" max="10509" width="12.28515625" style="9" customWidth="1"/>
    <col min="10510" max="10510" width="5.42578125" style="9" customWidth="1"/>
    <col min="10511" max="10511" width="16" style="9" bestFit="1" customWidth="1"/>
    <col min="10512" max="10512" width="14" style="9" bestFit="1" customWidth="1"/>
    <col min="10513" max="10752" width="9" style="9"/>
    <col min="10753" max="10753" width="28.5703125" style="9" customWidth="1"/>
    <col min="10754" max="10762" width="12.28515625" style="9" customWidth="1"/>
    <col min="10763" max="10763" width="2.85546875" style="9" customWidth="1"/>
    <col min="10764" max="10765" width="12.28515625" style="9" customWidth="1"/>
    <col min="10766" max="10766" width="5.42578125" style="9" customWidth="1"/>
    <col min="10767" max="10767" width="16" style="9" bestFit="1" customWidth="1"/>
    <col min="10768" max="10768" width="14" style="9" bestFit="1" customWidth="1"/>
    <col min="10769" max="11008" width="9" style="9"/>
    <col min="11009" max="11009" width="28.5703125" style="9" customWidth="1"/>
    <col min="11010" max="11018" width="12.28515625" style="9" customWidth="1"/>
    <col min="11019" max="11019" width="2.85546875" style="9" customWidth="1"/>
    <col min="11020" max="11021" width="12.28515625" style="9" customWidth="1"/>
    <col min="11022" max="11022" width="5.42578125" style="9" customWidth="1"/>
    <col min="11023" max="11023" width="16" style="9" bestFit="1" customWidth="1"/>
    <col min="11024" max="11024" width="14" style="9" bestFit="1" customWidth="1"/>
    <col min="11025" max="11264" width="9" style="9"/>
    <col min="11265" max="11265" width="28.5703125" style="9" customWidth="1"/>
    <col min="11266" max="11274" width="12.28515625" style="9" customWidth="1"/>
    <col min="11275" max="11275" width="2.85546875" style="9" customWidth="1"/>
    <col min="11276" max="11277" width="12.28515625" style="9" customWidth="1"/>
    <col min="11278" max="11278" width="5.42578125" style="9" customWidth="1"/>
    <col min="11279" max="11279" width="16" style="9" bestFit="1" customWidth="1"/>
    <col min="11280" max="11280" width="14" style="9" bestFit="1" customWidth="1"/>
    <col min="11281" max="11520" width="9" style="9"/>
    <col min="11521" max="11521" width="28.5703125" style="9" customWidth="1"/>
    <col min="11522" max="11530" width="12.28515625" style="9" customWidth="1"/>
    <col min="11531" max="11531" width="2.85546875" style="9" customWidth="1"/>
    <col min="11532" max="11533" width="12.28515625" style="9" customWidth="1"/>
    <col min="11534" max="11534" width="5.42578125" style="9" customWidth="1"/>
    <col min="11535" max="11535" width="16" style="9" bestFit="1" customWidth="1"/>
    <col min="11536" max="11536" width="14" style="9" bestFit="1" customWidth="1"/>
    <col min="11537" max="11776" width="9" style="9"/>
    <col min="11777" max="11777" width="28.5703125" style="9" customWidth="1"/>
    <col min="11778" max="11786" width="12.28515625" style="9" customWidth="1"/>
    <col min="11787" max="11787" width="2.85546875" style="9" customWidth="1"/>
    <col min="11788" max="11789" width="12.28515625" style="9" customWidth="1"/>
    <col min="11790" max="11790" width="5.42578125" style="9" customWidth="1"/>
    <col min="11791" max="11791" width="16" style="9" bestFit="1" customWidth="1"/>
    <col min="11792" max="11792" width="14" style="9" bestFit="1" customWidth="1"/>
    <col min="11793" max="12032" width="9" style="9"/>
    <col min="12033" max="12033" width="28.5703125" style="9" customWidth="1"/>
    <col min="12034" max="12042" width="12.28515625" style="9" customWidth="1"/>
    <col min="12043" max="12043" width="2.85546875" style="9" customWidth="1"/>
    <col min="12044" max="12045" width="12.28515625" style="9" customWidth="1"/>
    <col min="12046" max="12046" width="5.42578125" style="9" customWidth="1"/>
    <col min="12047" max="12047" width="16" style="9" bestFit="1" customWidth="1"/>
    <col min="12048" max="12048" width="14" style="9" bestFit="1" customWidth="1"/>
    <col min="12049" max="12288" width="9" style="9"/>
    <col min="12289" max="12289" width="28.5703125" style="9" customWidth="1"/>
    <col min="12290" max="12298" width="12.28515625" style="9" customWidth="1"/>
    <col min="12299" max="12299" width="2.85546875" style="9" customWidth="1"/>
    <col min="12300" max="12301" width="12.28515625" style="9" customWidth="1"/>
    <col min="12302" max="12302" width="5.42578125" style="9" customWidth="1"/>
    <col min="12303" max="12303" width="16" style="9" bestFit="1" customWidth="1"/>
    <col min="12304" max="12304" width="14" style="9" bestFit="1" customWidth="1"/>
    <col min="12305" max="12544" width="9" style="9"/>
    <col min="12545" max="12545" width="28.5703125" style="9" customWidth="1"/>
    <col min="12546" max="12554" width="12.28515625" style="9" customWidth="1"/>
    <col min="12555" max="12555" width="2.85546875" style="9" customWidth="1"/>
    <col min="12556" max="12557" width="12.28515625" style="9" customWidth="1"/>
    <col min="12558" max="12558" width="5.42578125" style="9" customWidth="1"/>
    <col min="12559" max="12559" width="16" style="9" bestFit="1" customWidth="1"/>
    <col min="12560" max="12560" width="14" style="9" bestFit="1" customWidth="1"/>
    <col min="12561" max="12800" width="9" style="9"/>
    <col min="12801" max="12801" width="28.5703125" style="9" customWidth="1"/>
    <col min="12802" max="12810" width="12.28515625" style="9" customWidth="1"/>
    <col min="12811" max="12811" width="2.85546875" style="9" customWidth="1"/>
    <col min="12812" max="12813" width="12.28515625" style="9" customWidth="1"/>
    <col min="12814" max="12814" width="5.42578125" style="9" customWidth="1"/>
    <col min="12815" max="12815" width="16" style="9" bestFit="1" customWidth="1"/>
    <col min="12816" max="12816" width="14" style="9" bestFit="1" customWidth="1"/>
    <col min="12817" max="13056" width="9" style="9"/>
    <col min="13057" max="13057" width="28.5703125" style="9" customWidth="1"/>
    <col min="13058" max="13066" width="12.28515625" style="9" customWidth="1"/>
    <col min="13067" max="13067" width="2.85546875" style="9" customWidth="1"/>
    <col min="13068" max="13069" width="12.28515625" style="9" customWidth="1"/>
    <col min="13070" max="13070" width="5.42578125" style="9" customWidth="1"/>
    <col min="13071" max="13071" width="16" style="9" bestFit="1" customWidth="1"/>
    <col min="13072" max="13072" width="14" style="9" bestFit="1" customWidth="1"/>
    <col min="13073" max="13312" width="9" style="9"/>
    <col min="13313" max="13313" width="28.5703125" style="9" customWidth="1"/>
    <col min="13314" max="13322" width="12.28515625" style="9" customWidth="1"/>
    <col min="13323" max="13323" width="2.85546875" style="9" customWidth="1"/>
    <col min="13324" max="13325" width="12.28515625" style="9" customWidth="1"/>
    <col min="13326" max="13326" width="5.42578125" style="9" customWidth="1"/>
    <col min="13327" max="13327" width="16" style="9" bestFit="1" customWidth="1"/>
    <col min="13328" max="13328" width="14" style="9" bestFit="1" customWidth="1"/>
    <col min="13329" max="13568" width="9" style="9"/>
    <col min="13569" max="13569" width="28.5703125" style="9" customWidth="1"/>
    <col min="13570" max="13578" width="12.28515625" style="9" customWidth="1"/>
    <col min="13579" max="13579" width="2.85546875" style="9" customWidth="1"/>
    <col min="13580" max="13581" width="12.28515625" style="9" customWidth="1"/>
    <col min="13582" max="13582" width="5.42578125" style="9" customWidth="1"/>
    <col min="13583" max="13583" width="16" style="9" bestFit="1" customWidth="1"/>
    <col min="13584" max="13584" width="14" style="9" bestFit="1" customWidth="1"/>
    <col min="13585" max="13824" width="9" style="9"/>
    <col min="13825" max="13825" width="28.5703125" style="9" customWidth="1"/>
    <col min="13826" max="13834" width="12.28515625" style="9" customWidth="1"/>
    <col min="13835" max="13835" width="2.85546875" style="9" customWidth="1"/>
    <col min="13836" max="13837" width="12.28515625" style="9" customWidth="1"/>
    <col min="13838" max="13838" width="5.42578125" style="9" customWidth="1"/>
    <col min="13839" max="13839" width="16" style="9" bestFit="1" customWidth="1"/>
    <col min="13840" max="13840" width="14" style="9" bestFit="1" customWidth="1"/>
    <col min="13841" max="14080" width="9" style="9"/>
    <col min="14081" max="14081" width="28.5703125" style="9" customWidth="1"/>
    <col min="14082" max="14090" width="12.28515625" style="9" customWidth="1"/>
    <col min="14091" max="14091" width="2.85546875" style="9" customWidth="1"/>
    <col min="14092" max="14093" width="12.28515625" style="9" customWidth="1"/>
    <col min="14094" max="14094" width="5.42578125" style="9" customWidth="1"/>
    <col min="14095" max="14095" width="16" style="9" bestFit="1" customWidth="1"/>
    <col min="14096" max="14096" width="14" style="9" bestFit="1" customWidth="1"/>
    <col min="14097" max="14336" width="9" style="9"/>
    <col min="14337" max="14337" width="28.5703125" style="9" customWidth="1"/>
    <col min="14338" max="14346" width="12.28515625" style="9" customWidth="1"/>
    <col min="14347" max="14347" width="2.85546875" style="9" customWidth="1"/>
    <col min="14348" max="14349" width="12.28515625" style="9" customWidth="1"/>
    <col min="14350" max="14350" width="5.42578125" style="9" customWidth="1"/>
    <col min="14351" max="14351" width="16" style="9" bestFit="1" customWidth="1"/>
    <col min="14352" max="14352" width="14" style="9" bestFit="1" customWidth="1"/>
    <col min="14353" max="14592" width="9" style="9"/>
    <col min="14593" max="14593" width="28.5703125" style="9" customWidth="1"/>
    <col min="14594" max="14602" width="12.28515625" style="9" customWidth="1"/>
    <col min="14603" max="14603" width="2.85546875" style="9" customWidth="1"/>
    <col min="14604" max="14605" width="12.28515625" style="9" customWidth="1"/>
    <col min="14606" max="14606" width="5.42578125" style="9" customWidth="1"/>
    <col min="14607" max="14607" width="16" style="9" bestFit="1" customWidth="1"/>
    <col min="14608" max="14608" width="14" style="9" bestFit="1" customWidth="1"/>
    <col min="14609" max="14848" width="9" style="9"/>
    <col min="14849" max="14849" width="28.5703125" style="9" customWidth="1"/>
    <col min="14850" max="14858" width="12.28515625" style="9" customWidth="1"/>
    <col min="14859" max="14859" width="2.85546875" style="9" customWidth="1"/>
    <col min="14860" max="14861" width="12.28515625" style="9" customWidth="1"/>
    <col min="14862" max="14862" width="5.42578125" style="9" customWidth="1"/>
    <col min="14863" max="14863" width="16" style="9" bestFit="1" customWidth="1"/>
    <col min="14864" max="14864" width="14" style="9" bestFit="1" customWidth="1"/>
    <col min="14865" max="15104" width="9" style="9"/>
    <col min="15105" max="15105" width="28.5703125" style="9" customWidth="1"/>
    <col min="15106" max="15114" width="12.28515625" style="9" customWidth="1"/>
    <col min="15115" max="15115" width="2.85546875" style="9" customWidth="1"/>
    <col min="15116" max="15117" width="12.28515625" style="9" customWidth="1"/>
    <col min="15118" max="15118" width="5.42578125" style="9" customWidth="1"/>
    <col min="15119" max="15119" width="16" style="9" bestFit="1" customWidth="1"/>
    <col min="15120" max="15120" width="14" style="9" bestFit="1" customWidth="1"/>
    <col min="15121" max="15360" width="9" style="9"/>
    <col min="15361" max="15361" width="28.5703125" style="9" customWidth="1"/>
    <col min="15362" max="15370" width="12.28515625" style="9" customWidth="1"/>
    <col min="15371" max="15371" width="2.85546875" style="9" customWidth="1"/>
    <col min="15372" max="15373" width="12.28515625" style="9" customWidth="1"/>
    <col min="15374" max="15374" width="5.42578125" style="9" customWidth="1"/>
    <col min="15375" max="15375" width="16" style="9" bestFit="1" customWidth="1"/>
    <col min="15376" max="15376" width="14" style="9" bestFit="1" customWidth="1"/>
    <col min="15377" max="15616" width="9" style="9"/>
    <col min="15617" max="15617" width="28.5703125" style="9" customWidth="1"/>
    <col min="15618" max="15626" width="12.28515625" style="9" customWidth="1"/>
    <col min="15627" max="15627" width="2.85546875" style="9" customWidth="1"/>
    <col min="15628" max="15629" width="12.28515625" style="9" customWidth="1"/>
    <col min="15630" max="15630" width="5.42578125" style="9" customWidth="1"/>
    <col min="15631" max="15631" width="16" style="9" bestFit="1" customWidth="1"/>
    <col min="15632" max="15632" width="14" style="9" bestFit="1" customWidth="1"/>
    <col min="15633" max="15872" width="9" style="9"/>
    <col min="15873" max="15873" width="28.5703125" style="9" customWidth="1"/>
    <col min="15874" max="15882" width="12.28515625" style="9" customWidth="1"/>
    <col min="15883" max="15883" width="2.85546875" style="9" customWidth="1"/>
    <col min="15884" max="15885" width="12.28515625" style="9" customWidth="1"/>
    <col min="15886" max="15886" width="5.42578125" style="9" customWidth="1"/>
    <col min="15887" max="15887" width="16" style="9" bestFit="1" customWidth="1"/>
    <col min="15888" max="15888" width="14" style="9" bestFit="1" customWidth="1"/>
    <col min="15889" max="16128" width="9" style="9"/>
    <col min="16129" max="16129" width="28.5703125" style="9" customWidth="1"/>
    <col min="16130" max="16138" width="12.28515625" style="9" customWidth="1"/>
    <col min="16139" max="16139" width="2.85546875" style="9" customWidth="1"/>
    <col min="16140" max="16141" width="12.28515625" style="9" customWidth="1"/>
    <col min="16142" max="16142" width="5.42578125" style="9" customWidth="1"/>
    <col min="16143" max="16143" width="16" style="9" bestFit="1" customWidth="1"/>
    <col min="16144" max="16144" width="14" style="9" bestFit="1" customWidth="1"/>
    <col min="16145" max="16384" width="9" style="9"/>
  </cols>
  <sheetData>
    <row r="1" spans="1:16" s="83" customFormat="1" ht="21" customHeight="1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6" s="83" customFormat="1" ht="21" customHeight="1" x14ac:dyDescent="0.25">
      <c r="A2" s="222" t="s">
        <v>33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6" ht="22.5" customHeight="1" x14ac:dyDescent="0.2">
      <c r="A3" s="42"/>
      <c r="B3" s="107"/>
      <c r="C3" s="135"/>
      <c r="D3" s="135"/>
      <c r="E3" s="136"/>
      <c r="F3" s="135"/>
      <c r="G3" s="135"/>
      <c r="H3" s="136"/>
      <c r="I3" s="135"/>
      <c r="J3" s="135"/>
      <c r="K3" s="108"/>
      <c r="L3" s="136"/>
      <c r="M3" s="108"/>
      <c r="N3" s="108"/>
      <c r="O3" s="84" t="s">
        <v>1</v>
      </c>
    </row>
    <row r="4" spans="1:16" s="13" customFormat="1" x14ac:dyDescent="0.2">
      <c r="A4" s="43" t="s">
        <v>2</v>
      </c>
      <c r="B4" s="109" t="s">
        <v>34</v>
      </c>
      <c r="C4" s="109" t="s">
        <v>28</v>
      </c>
      <c r="D4" s="109" t="s">
        <v>29</v>
      </c>
      <c r="E4" s="109" t="s">
        <v>35</v>
      </c>
      <c r="F4" s="109" t="s">
        <v>8</v>
      </c>
      <c r="G4" s="109" t="s">
        <v>30</v>
      </c>
      <c r="H4" s="109" t="s">
        <v>36</v>
      </c>
      <c r="I4" s="109" t="s">
        <v>11</v>
      </c>
      <c r="J4" s="109" t="s">
        <v>12</v>
      </c>
      <c r="K4" s="109"/>
      <c r="L4" s="109" t="s">
        <v>37</v>
      </c>
      <c r="M4" s="109" t="s">
        <v>14</v>
      </c>
      <c r="N4" s="110"/>
      <c r="O4" s="46" t="s">
        <v>16</v>
      </c>
    </row>
    <row r="5" spans="1:16" ht="30" customHeight="1" x14ac:dyDescent="0.2">
      <c r="A5" s="77" t="s">
        <v>17</v>
      </c>
      <c r="B5" s="87"/>
      <c r="C5" s="87"/>
      <c r="D5" s="87"/>
      <c r="E5" s="87"/>
      <c r="F5" s="19"/>
      <c r="G5" s="19"/>
      <c r="H5" s="87"/>
      <c r="I5" s="87"/>
      <c r="J5" s="87"/>
      <c r="K5" s="111"/>
      <c r="L5" s="111"/>
      <c r="M5" s="87"/>
      <c r="N5" s="111"/>
      <c r="O5" s="50"/>
    </row>
    <row r="6" spans="1:16" ht="17.25" customHeight="1" x14ac:dyDescent="0.2">
      <c r="A6" s="78" t="s">
        <v>18</v>
      </c>
      <c r="B6" s="112">
        <v>499515</v>
      </c>
      <c r="C6" s="112">
        <v>6487425</v>
      </c>
      <c r="D6" s="112">
        <v>115162</v>
      </c>
      <c r="E6" s="112">
        <v>6288</v>
      </c>
      <c r="F6" s="113">
        <v>130056</v>
      </c>
      <c r="G6" s="113">
        <v>257571</v>
      </c>
      <c r="H6" s="112">
        <v>7895</v>
      </c>
      <c r="I6" s="114">
        <v>316272</v>
      </c>
      <c r="J6" s="112">
        <v>42283</v>
      </c>
      <c r="K6" s="112"/>
      <c r="L6" s="112">
        <v>20170</v>
      </c>
      <c r="M6" s="112">
        <v>1464613</v>
      </c>
      <c r="N6" s="112"/>
      <c r="O6" s="115">
        <f>SUM(B6:N6)</f>
        <v>9347250</v>
      </c>
      <c r="P6" s="14"/>
    </row>
    <row r="7" spans="1:16" ht="17.25" customHeight="1" x14ac:dyDescent="0.2">
      <c r="A7" s="78" t="s">
        <v>19</v>
      </c>
      <c r="B7" s="112">
        <v>771676</v>
      </c>
      <c r="C7" s="112">
        <v>67822</v>
      </c>
      <c r="D7" s="112">
        <v>107793</v>
      </c>
      <c r="E7" s="112">
        <v>0</v>
      </c>
      <c r="F7" s="113">
        <v>19030</v>
      </c>
      <c r="G7" s="113">
        <v>214772</v>
      </c>
      <c r="H7" s="112">
        <v>0</v>
      </c>
      <c r="I7" s="114">
        <v>1784</v>
      </c>
      <c r="J7" s="112">
        <v>10848</v>
      </c>
      <c r="K7" s="112"/>
      <c r="L7" s="112">
        <v>0</v>
      </c>
      <c r="M7" s="112">
        <v>1169448</v>
      </c>
      <c r="N7" s="112"/>
      <c r="O7" s="115">
        <f>SUM(B7:N7)</f>
        <v>2363173</v>
      </c>
      <c r="P7" s="14"/>
    </row>
    <row r="8" spans="1:16" ht="17.25" customHeight="1" x14ac:dyDescent="0.2">
      <c r="A8" s="78" t="s">
        <v>20</v>
      </c>
      <c r="B8" s="112">
        <v>2403</v>
      </c>
      <c r="C8" s="112">
        <v>0</v>
      </c>
      <c r="D8" s="112">
        <v>828</v>
      </c>
      <c r="E8" s="112">
        <v>0</v>
      </c>
      <c r="F8" s="113">
        <v>0</v>
      </c>
      <c r="G8" s="113">
        <v>1582</v>
      </c>
      <c r="H8" s="112">
        <v>0</v>
      </c>
      <c r="I8" s="114">
        <v>0</v>
      </c>
      <c r="J8" s="112">
        <v>0</v>
      </c>
      <c r="K8" s="112"/>
      <c r="L8" s="112">
        <v>0</v>
      </c>
      <c r="M8" s="112">
        <v>42</v>
      </c>
      <c r="N8" s="112"/>
      <c r="O8" s="116">
        <f>SUM(B8:N8)</f>
        <v>4855</v>
      </c>
      <c r="P8" s="14"/>
    </row>
    <row r="9" spans="1:16" ht="20.25" customHeight="1" x14ac:dyDescent="0.2">
      <c r="A9" s="79" t="s">
        <v>21</v>
      </c>
      <c r="B9" s="117">
        <v>942526</v>
      </c>
      <c r="C9" s="117">
        <v>0</v>
      </c>
      <c r="D9" s="117">
        <v>80727</v>
      </c>
      <c r="E9" s="117">
        <v>0</v>
      </c>
      <c r="F9" s="118">
        <v>0</v>
      </c>
      <c r="G9" s="118">
        <v>147634</v>
      </c>
      <c r="H9" s="117">
        <v>0</v>
      </c>
      <c r="I9" s="119">
        <v>0</v>
      </c>
      <c r="J9" s="117">
        <v>7244</v>
      </c>
      <c r="K9" s="117"/>
      <c r="L9" s="117">
        <v>0</v>
      </c>
      <c r="M9" s="117">
        <v>59933</v>
      </c>
      <c r="N9" s="117"/>
      <c r="O9" s="120">
        <f>SUM(B9:N9)</f>
        <v>1238064</v>
      </c>
      <c r="P9" s="14"/>
    </row>
    <row r="10" spans="1:16" s="11" customFormat="1" ht="17.25" customHeight="1" x14ac:dyDescent="0.2">
      <c r="A10" s="80" t="s">
        <v>22</v>
      </c>
      <c r="B10" s="121">
        <f>SUM(B6:B9)</f>
        <v>2216120</v>
      </c>
      <c r="C10" s="121">
        <f>SUM(C6:C9)</f>
        <v>6555247</v>
      </c>
      <c r="D10" s="121">
        <f>SUM(D6:D9)</f>
        <v>304510</v>
      </c>
      <c r="E10" s="121">
        <f>SUM(E6:E9)</f>
        <v>6288</v>
      </c>
      <c r="F10" s="121">
        <f>SUM(F6:F9)</f>
        <v>149086</v>
      </c>
      <c r="G10" s="122">
        <f t="shared" ref="G10:M10" si="0">SUM(G6:G9)</f>
        <v>621559</v>
      </c>
      <c r="H10" s="122">
        <f t="shared" si="0"/>
        <v>7895</v>
      </c>
      <c r="I10" s="121">
        <f t="shared" si="0"/>
        <v>318056</v>
      </c>
      <c r="J10" s="121">
        <f t="shared" si="0"/>
        <v>60375</v>
      </c>
      <c r="K10" s="121"/>
      <c r="L10" s="121">
        <f t="shared" si="0"/>
        <v>20170</v>
      </c>
      <c r="M10" s="121">
        <f t="shared" si="0"/>
        <v>2694036</v>
      </c>
      <c r="N10" s="121"/>
      <c r="O10" s="123">
        <f>SUM(O6:O9)</f>
        <v>12953342</v>
      </c>
      <c r="P10" s="14"/>
    </row>
    <row r="11" spans="1:16" ht="30" customHeight="1" x14ac:dyDescent="0.2">
      <c r="A11" s="81" t="s">
        <v>24</v>
      </c>
      <c r="B11" s="124"/>
      <c r="C11" s="124"/>
      <c r="D11" s="124"/>
      <c r="E11" s="124"/>
      <c r="F11" s="125"/>
      <c r="G11" s="125"/>
      <c r="H11" s="124"/>
      <c r="I11" s="126"/>
      <c r="J11" s="124"/>
      <c r="K11" s="124"/>
      <c r="L11" s="124"/>
      <c r="M11" s="124"/>
      <c r="N11" s="124"/>
      <c r="O11" s="127"/>
      <c r="P11" s="14"/>
    </row>
    <row r="12" spans="1:16" ht="17.25" customHeight="1" x14ac:dyDescent="0.2">
      <c r="A12" s="78" t="s">
        <v>18</v>
      </c>
      <c r="B12" s="112">
        <v>31753</v>
      </c>
      <c r="C12" s="112">
        <v>32726</v>
      </c>
      <c r="D12" s="112">
        <v>28315</v>
      </c>
      <c r="E12" s="112">
        <v>317</v>
      </c>
      <c r="F12" s="113">
        <v>3057</v>
      </c>
      <c r="G12" s="113">
        <v>44238</v>
      </c>
      <c r="H12" s="112">
        <v>573</v>
      </c>
      <c r="I12" s="114">
        <v>0</v>
      </c>
      <c r="J12" s="112">
        <v>9233</v>
      </c>
      <c r="K12" s="112"/>
      <c r="L12" s="112">
        <v>675</v>
      </c>
      <c r="M12" s="112">
        <v>90468</v>
      </c>
      <c r="N12" s="112"/>
      <c r="O12" s="115">
        <f>SUM(B12:N12)</f>
        <v>241355</v>
      </c>
      <c r="P12" s="14"/>
    </row>
    <row r="13" spans="1:16" ht="17.25" customHeight="1" x14ac:dyDescent="0.2">
      <c r="A13" s="78" t="s">
        <v>19</v>
      </c>
      <c r="B13" s="112">
        <v>49505</v>
      </c>
      <c r="C13" s="112">
        <v>215</v>
      </c>
      <c r="D13" s="112">
        <v>14124</v>
      </c>
      <c r="E13" s="112">
        <v>0</v>
      </c>
      <c r="F13" s="113">
        <v>0</v>
      </c>
      <c r="G13" s="113">
        <v>1482</v>
      </c>
      <c r="H13" s="112">
        <v>0</v>
      </c>
      <c r="I13" s="114">
        <v>0</v>
      </c>
      <c r="J13" s="112">
        <v>0</v>
      </c>
      <c r="K13" s="112"/>
      <c r="L13" s="112">
        <v>0</v>
      </c>
      <c r="M13" s="112"/>
      <c r="N13" s="112"/>
      <c r="O13" s="115">
        <f>SUM(B13:N13)</f>
        <v>65326</v>
      </c>
      <c r="P13" s="14"/>
    </row>
    <row r="14" spans="1:16" ht="17.25" customHeight="1" x14ac:dyDescent="0.2">
      <c r="A14" s="78" t="s">
        <v>20</v>
      </c>
      <c r="B14" s="112">
        <v>313</v>
      </c>
      <c r="C14" s="112">
        <v>0</v>
      </c>
      <c r="D14" s="112">
        <v>0</v>
      </c>
      <c r="E14" s="112">
        <v>0</v>
      </c>
      <c r="F14" s="113">
        <v>0</v>
      </c>
      <c r="G14" s="113">
        <v>1156</v>
      </c>
      <c r="H14" s="112">
        <v>0</v>
      </c>
      <c r="I14" s="114">
        <v>0</v>
      </c>
      <c r="J14" s="112">
        <v>0</v>
      </c>
      <c r="K14" s="112"/>
      <c r="L14" s="112">
        <v>0</v>
      </c>
      <c r="M14" s="112"/>
      <c r="N14" s="112"/>
      <c r="O14" s="115">
        <f>SUM(B14:N14)</f>
        <v>1469</v>
      </c>
      <c r="P14" s="14"/>
    </row>
    <row r="15" spans="1:16" ht="20.25" customHeight="1" x14ac:dyDescent="0.2">
      <c r="A15" s="79" t="s">
        <v>21</v>
      </c>
      <c r="B15" s="117">
        <v>0</v>
      </c>
      <c r="C15" s="117">
        <v>0</v>
      </c>
      <c r="D15" s="117">
        <v>0</v>
      </c>
      <c r="E15" s="117">
        <v>0</v>
      </c>
      <c r="F15" s="118">
        <v>0</v>
      </c>
      <c r="G15" s="118">
        <v>2398</v>
      </c>
      <c r="H15" s="117">
        <v>0</v>
      </c>
      <c r="I15" s="119">
        <v>0</v>
      </c>
      <c r="J15" s="117">
        <v>0</v>
      </c>
      <c r="K15" s="117"/>
      <c r="L15" s="117">
        <v>0</v>
      </c>
      <c r="M15" s="117"/>
      <c r="N15" s="117"/>
      <c r="O15" s="120">
        <f>SUM(B15:N15)</f>
        <v>2398</v>
      </c>
      <c r="P15" s="14"/>
    </row>
    <row r="16" spans="1:16" s="16" customFormat="1" ht="17.25" customHeight="1" x14ac:dyDescent="0.2">
      <c r="A16" s="80" t="s">
        <v>22</v>
      </c>
      <c r="B16" s="103">
        <f t="shared" ref="B16:H16" si="1">SUM(B12:B15)</f>
        <v>81571</v>
      </c>
      <c r="C16" s="103">
        <f t="shared" si="1"/>
        <v>32941</v>
      </c>
      <c r="D16" s="103">
        <f t="shared" si="1"/>
        <v>42439</v>
      </c>
      <c r="E16" s="103">
        <f t="shared" si="1"/>
        <v>317</v>
      </c>
      <c r="F16" s="103">
        <f t="shared" si="1"/>
        <v>3057</v>
      </c>
      <c r="G16" s="103">
        <f t="shared" si="1"/>
        <v>49274</v>
      </c>
      <c r="H16" s="103">
        <f t="shared" si="1"/>
        <v>573</v>
      </c>
      <c r="I16" s="121">
        <v>0</v>
      </c>
      <c r="J16" s="121">
        <f>SUM(J12:J15)</f>
        <v>9233</v>
      </c>
      <c r="K16" s="121"/>
      <c r="L16" s="121">
        <f>SUM(L12:L15)</f>
        <v>675</v>
      </c>
      <c r="M16" s="121">
        <f>SUM(M12:M15)</f>
        <v>90468</v>
      </c>
      <c r="N16" s="121"/>
      <c r="O16" s="128">
        <f>SUM(O12:O15)</f>
        <v>310548</v>
      </c>
      <c r="P16" s="15"/>
    </row>
    <row r="17" spans="1:16" ht="30" customHeight="1" x14ac:dyDescent="0.2">
      <c r="A17" s="82" t="s">
        <v>23</v>
      </c>
      <c r="B17" s="124"/>
      <c r="C17" s="124"/>
      <c r="D17" s="124"/>
      <c r="E17" s="124"/>
      <c r="F17" s="125"/>
      <c r="G17" s="125"/>
      <c r="H17" s="124"/>
      <c r="I17" s="126"/>
      <c r="J17" s="124"/>
      <c r="K17" s="124"/>
      <c r="L17" s="124"/>
      <c r="M17" s="124"/>
      <c r="N17" s="124"/>
      <c r="O17" s="127"/>
      <c r="P17" s="14"/>
    </row>
    <row r="18" spans="1:16" ht="17.25" customHeight="1" x14ac:dyDescent="0.2">
      <c r="A18" s="78" t="s">
        <v>18</v>
      </c>
      <c r="B18" s="112">
        <f t="shared" ref="B18:M18" si="2">B6-B12</f>
        <v>467762</v>
      </c>
      <c r="C18" s="112">
        <f t="shared" si="2"/>
        <v>6454699</v>
      </c>
      <c r="D18" s="112">
        <f t="shared" si="2"/>
        <v>86847</v>
      </c>
      <c r="E18" s="112">
        <f t="shared" si="2"/>
        <v>5971</v>
      </c>
      <c r="F18" s="112">
        <f t="shared" si="2"/>
        <v>126999</v>
      </c>
      <c r="G18" s="113">
        <f t="shared" si="2"/>
        <v>213333</v>
      </c>
      <c r="H18" s="112">
        <f t="shared" si="2"/>
        <v>7322</v>
      </c>
      <c r="I18" s="114">
        <f t="shared" si="2"/>
        <v>316272</v>
      </c>
      <c r="J18" s="112">
        <f t="shared" si="2"/>
        <v>33050</v>
      </c>
      <c r="K18" s="112"/>
      <c r="L18" s="112">
        <f t="shared" si="2"/>
        <v>19495</v>
      </c>
      <c r="M18" s="112">
        <f t="shared" si="2"/>
        <v>1374145</v>
      </c>
      <c r="N18" s="112"/>
      <c r="O18" s="115">
        <f>SUM(B18:N18)</f>
        <v>9105895</v>
      </c>
      <c r="P18" s="14"/>
    </row>
    <row r="19" spans="1:16" ht="17.25" customHeight="1" x14ac:dyDescent="0.2">
      <c r="A19" s="78" t="s">
        <v>19</v>
      </c>
      <c r="B19" s="112">
        <f>B7-B13</f>
        <v>722171</v>
      </c>
      <c r="C19" s="112">
        <f>C7-C13</f>
        <v>67607</v>
      </c>
      <c r="D19" s="112">
        <f>D7-D13</f>
        <v>93669</v>
      </c>
      <c r="E19" s="112">
        <v>0</v>
      </c>
      <c r="F19" s="112">
        <f>F7-F13</f>
        <v>19030</v>
      </c>
      <c r="G19" s="113">
        <f>G7-G13</f>
        <v>213290</v>
      </c>
      <c r="H19" s="112">
        <v>0</v>
      </c>
      <c r="I19" s="112">
        <v>1784</v>
      </c>
      <c r="J19" s="112">
        <f>J7-J13</f>
        <v>10848</v>
      </c>
      <c r="K19" s="112"/>
      <c r="L19" s="112">
        <v>0</v>
      </c>
      <c r="M19" s="112">
        <f>M7-M13</f>
        <v>1169448</v>
      </c>
      <c r="N19" s="112"/>
      <c r="O19" s="115">
        <f>SUM(B19:N19)</f>
        <v>2297847</v>
      </c>
      <c r="P19" s="14"/>
    </row>
    <row r="20" spans="1:16" ht="17.25" customHeight="1" x14ac:dyDescent="0.2">
      <c r="A20" s="78" t="s">
        <v>20</v>
      </c>
      <c r="B20" s="112">
        <f>B8-B14</f>
        <v>2090</v>
      </c>
      <c r="C20" s="112">
        <v>0</v>
      </c>
      <c r="D20" s="112">
        <f>D8-D14</f>
        <v>828</v>
      </c>
      <c r="E20" s="112">
        <v>0</v>
      </c>
      <c r="F20" s="112">
        <f>F8-F14</f>
        <v>0</v>
      </c>
      <c r="G20" s="113">
        <f>G8-G14</f>
        <v>426</v>
      </c>
      <c r="H20" s="112">
        <v>0</v>
      </c>
      <c r="I20" s="114">
        <v>0</v>
      </c>
      <c r="J20" s="112">
        <f>J8-J14</f>
        <v>0</v>
      </c>
      <c r="K20" s="112"/>
      <c r="L20" s="112">
        <v>0</v>
      </c>
      <c r="M20" s="112">
        <f>M8-M14</f>
        <v>42</v>
      </c>
      <c r="N20" s="112"/>
      <c r="O20" s="115">
        <f>SUM(B20:N20)</f>
        <v>3386</v>
      </c>
      <c r="P20" s="14"/>
    </row>
    <row r="21" spans="1:16" ht="17.25" customHeight="1" x14ac:dyDescent="0.2">
      <c r="A21" s="79" t="s">
        <v>21</v>
      </c>
      <c r="B21" s="112">
        <f>B9-B15</f>
        <v>942526</v>
      </c>
      <c r="C21" s="117">
        <v>0</v>
      </c>
      <c r="D21" s="117">
        <f>D9-D15</f>
        <v>80727</v>
      </c>
      <c r="E21" s="117">
        <v>0</v>
      </c>
      <c r="F21" s="118">
        <v>0</v>
      </c>
      <c r="G21" s="118">
        <f>G9-G15</f>
        <v>145236</v>
      </c>
      <c r="H21" s="117">
        <v>0</v>
      </c>
      <c r="I21" s="119">
        <v>0</v>
      </c>
      <c r="J21" s="117">
        <f>J9-J15</f>
        <v>7244</v>
      </c>
      <c r="K21" s="117"/>
      <c r="L21" s="117">
        <v>0</v>
      </c>
      <c r="M21" s="117">
        <f>M9-M15</f>
        <v>59933</v>
      </c>
      <c r="N21" s="117"/>
      <c r="O21" s="120">
        <f>SUM(B21:N21)</f>
        <v>1235666</v>
      </c>
      <c r="P21" s="14"/>
    </row>
    <row r="22" spans="1:16" s="11" customFormat="1" ht="17.25" customHeight="1" x14ac:dyDescent="0.2">
      <c r="A22" s="80" t="s">
        <v>22</v>
      </c>
      <c r="B22" s="121">
        <f>SUM(B18:B21)</f>
        <v>2134549</v>
      </c>
      <c r="C22" s="121">
        <f>SUM(C18:C21)</f>
        <v>6522306</v>
      </c>
      <c r="D22" s="121">
        <f>D10-D16</f>
        <v>262071</v>
      </c>
      <c r="E22" s="121">
        <f>E10-E16</f>
        <v>5971</v>
      </c>
      <c r="F22" s="121">
        <f>F10-F16</f>
        <v>146029</v>
      </c>
      <c r="G22" s="121">
        <f>G10-G16</f>
        <v>572285</v>
      </c>
      <c r="H22" s="121">
        <f>H10-H16</f>
        <v>7322</v>
      </c>
      <c r="I22" s="121">
        <f>I10-I16</f>
        <v>318056</v>
      </c>
      <c r="J22" s="121">
        <f>J10-J16</f>
        <v>51142</v>
      </c>
      <c r="K22" s="121"/>
      <c r="L22" s="121">
        <f>L10-L16</f>
        <v>19495</v>
      </c>
      <c r="M22" s="129">
        <f>M10-M16</f>
        <v>2603568</v>
      </c>
      <c r="N22" s="121"/>
      <c r="O22" s="128">
        <f>SUM(O18:O21)</f>
        <v>12642794</v>
      </c>
      <c r="P22" s="14"/>
    </row>
    <row r="23" spans="1:16" ht="19.5" customHeight="1" x14ac:dyDescent="0.2">
      <c r="A23" s="71"/>
      <c r="B23" s="107"/>
      <c r="C23" s="108"/>
      <c r="D23" s="108"/>
      <c r="E23" s="130"/>
      <c r="F23" s="108"/>
      <c r="G23" s="108"/>
      <c r="H23" s="130"/>
      <c r="I23" s="108"/>
      <c r="J23" s="108"/>
      <c r="K23" s="108"/>
      <c r="L23" s="130"/>
      <c r="M23" s="108"/>
      <c r="N23" s="131"/>
      <c r="O23" s="132"/>
      <c r="P23" s="12"/>
    </row>
    <row r="24" spans="1:16" s="12" customFormat="1" x14ac:dyDescent="0.2">
      <c r="A24" s="41" t="s">
        <v>64</v>
      </c>
      <c r="B24" s="133"/>
      <c r="C24" s="133"/>
      <c r="D24" s="133"/>
      <c r="E24" s="133"/>
      <c r="F24" s="133"/>
      <c r="G24" s="108"/>
      <c r="H24" s="133"/>
      <c r="I24" s="133"/>
      <c r="J24" s="133"/>
      <c r="K24" s="108"/>
      <c r="L24" s="108"/>
      <c r="M24" s="133"/>
      <c r="N24" s="133"/>
      <c r="O24" s="70"/>
    </row>
    <row r="25" spans="1:16" x14ac:dyDescent="0.2">
      <c r="A25" s="71"/>
      <c r="H25" s="133"/>
      <c r="M25" s="133"/>
      <c r="O25" s="71"/>
      <c r="P25" s="12"/>
    </row>
    <row r="26" spans="1:16" x14ac:dyDescent="0.2">
      <c r="A26" s="7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  <c r="P26" s="12"/>
    </row>
    <row r="27" spans="1:16" x14ac:dyDescent="0.2">
      <c r="A27" s="71"/>
      <c r="O27" s="71"/>
      <c r="P27" s="12"/>
    </row>
    <row r="29" spans="1:16" x14ac:dyDescent="0.2">
      <c r="O29" s="134"/>
    </row>
  </sheetData>
  <mergeCells count="2">
    <mergeCell ref="A1:O1"/>
    <mergeCell ref="A2:O2"/>
  </mergeCells>
  <printOptions horizontalCentered="1"/>
  <pageMargins left="0.5" right="0.5" top="0.5" bottom="0.5" header="0.25" footer="0.25"/>
  <pageSetup paperSize="9" scale="7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31"/>
  <sheetViews>
    <sheetView zoomScale="85" zoomScaleNormal="85" workbookViewId="0">
      <pane ySplit="4" topLeftCell="A5" activePane="bottomLeft" state="frozen"/>
      <selection pane="bottomLeft" activeCell="O3" sqref="O3"/>
    </sheetView>
  </sheetViews>
  <sheetFormatPr defaultColWidth="9" defaultRowHeight="12.75" x14ac:dyDescent="0.2"/>
  <cols>
    <col min="1" max="1" width="43.5703125" style="72" bestFit="1" customWidth="1"/>
    <col min="2" max="14" width="12.28515625" style="71" customWidth="1"/>
    <col min="15" max="15" width="17.5703125" style="72" customWidth="1"/>
    <col min="16" max="16384" width="9" style="9"/>
  </cols>
  <sheetData>
    <row r="1" spans="1:15" s="83" customFormat="1" ht="20.100000000000001" customHeight="1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s="83" customFormat="1" ht="20.100000000000001" customHeight="1" x14ac:dyDescent="0.25">
      <c r="A2" s="222" t="s">
        <v>26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5" ht="17.25" customHeight="1" x14ac:dyDescent="0.2">
      <c r="A3" s="13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84" t="s">
        <v>1</v>
      </c>
    </row>
    <row r="4" spans="1:15" s="10" customFormat="1" x14ac:dyDescent="0.2">
      <c r="A4" s="138" t="s">
        <v>2</v>
      </c>
      <c r="B4" s="138" t="s">
        <v>27</v>
      </c>
      <c r="C4" s="138" t="s">
        <v>28</v>
      </c>
      <c r="D4" s="138" t="s">
        <v>29</v>
      </c>
      <c r="E4" s="138" t="s">
        <v>7</v>
      </c>
      <c r="F4" s="138" t="s">
        <v>8</v>
      </c>
      <c r="G4" s="138" t="s">
        <v>30</v>
      </c>
      <c r="H4" s="138" t="s">
        <v>9</v>
      </c>
      <c r="I4" s="138" t="s">
        <v>11</v>
      </c>
      <c r="J4" s="138" t="s">
        <v>12</v>
      </c>
      <c r="K4" s="138" t="s">
        <v>31</v>
      </c>
      <c r="L4" s="138" t="s">
        <v>32</v>
      </c>
      <c r="M4" s="138" t="s">
        <v>14</v>
      </c>
      <c r="N4" s="138" t="s">
        <v>15</v>
      </c>
      <c r="O4" s="139" t="s">
        <v>16</v>
      </c>
    </row>
    <row r="5" spans="1:15" ht="30" customHeight="1" x14ac:dyDescent="0.2">
      <c r="A5" s="168" t="s">
        <v>17</v>
      </c>
      <c r="B5" s="140"/>
      <c r="C5" s="140"/>
      <c r="D5" s="140"/>
      <c r="E5" s="140"/>
      <c r="F5" s="141"/>
      <c r="G5" s="141"/>
      <c r="H5" s="140"/>
      <c r="I5" s="140"/>
      <c r="J5" s="140"/>
      <c r="K5" s="142"/>
      <c r="L5" s="142"/>
      <c r="M5" s="140"/>
      <c r="N5" s="142"/>
      <c r="O5" s="143"/>
    </row>
    <row r="6" spans="1:15" ht="17.25" customHeight="1" x14ac:dyDescent="0.2">
      <c r="A6" s="169" t="s">
        <v>18</v>
      </c>
      <c r="B6" s="144">
        <v>553780.04799999995</v>
      </c>
      <c r="C6" s="144">
        <v>5984876.8820000002</v>
      </c>
      <c r="D6" s="144">
        <v>73860</v>
      </c>
      <c r="E6" s="144">
        <v>7031.7389999999996</v>
      </c>
      <c r="F6" s="145">
        <v>81315.517000000007</v>
      </c>
      <c r="G6" s="145">
        <v>14379.429</v>
      </c>
      <c r="H6" s="144">
        <v>8316.0447299999996</v>
      </c>
      <c r="I6" s="146">
        <v>314007.891</v>
      </c>
      <c r="J6" s="144">
        <v>45138.614000000001</v>
      </c>
      <c r="K6" s="144">
        <v>221468.61900000001</v>
      </c>
      <c r="L6" s="144">
        <v>22896.374</v>
      </c>
      <c r="M6" s="144">
        <v>1102074.2379999999</v>
      </c>
      <c r="N6" s="144">
        <v>45395.133999999998</v>
      </c>
      <c r="O6" s="147">
        <f>SUM(B6:N6)</f>
        <v>8474540.5297299996</v>
      </c>
    </row>
    <row r="7" spans="1:15" ht="17.25" customHeight="1" x14ac:dyDescent="0.2">
      <c r="A7" s="169" t="s">
        <v>19</v>
      </c>
      <c r="B7" s="144">
        <v>606409.36100000003</v>
      </c>
      <c r="C7" s="144">
        <v>41957.578999999998</v>
      </c>
      <c r="D7" s="144">
        <v>101269</v>
      </c>
      <c r="E7" s="144">
        <v>0</v>
      </c>
      <c r="F7" s="145">
        <v>22258.69</v>
      </c>
      <c r="G7" s="145">
        <v>10886.626</v>
      </c>
      <c r="H7" s="144">
        <v>0</v>
      </c>
      <c r="I7" s="146">
        <v>7905.93</v>
      </c>
      <c r="J7" s="144">
        <v>13842.342000000001</v>
      </c>
      <c r="K7" s="144">
        <v>99620.9</v>
      </c>
      <c r="L7" s="144">
        <v>0</v>
      </c>
      <c r="M7" s="144">
        <v>1459087.463</v>
      </c>
      <c r="N7" s="144">
        <v>763.8</v>
      </c>
      <c r="O7" s="147">
        <f>SUM(B7:N7)</f>
        <v>2364001.6909999996</v>
      </c>
    </row>
    <row r="8" spans="1:15" ht="17.25" customHeight="1" x14ac:dyDescent="0.2">
      <c r="A8" s="169" t="s">
        <v>20</v>
      </c>
      <c r="B8" s="144">
        <v>6476.777</v>
      </c>
      <c r="C8" s="144">
        <v>0</v>
      </c>
      <c r="D8" s="144">
        <v>870</v>
      </c>
      <c r="E8" s="144">
        <v>0</v>
      </c>
      <c r="F8" s="145"/>
      <c r="G8" s="145">
        <v>399.46</v>
      </c>
      <c r="H8" s="144">
        <v>0</v>
      </c>
      <c r="I8" s="146">
        <v>0</v>
      </c>
      <c r="J8" s="144">
        <v>0</v>
      </c>
      <c r="K8" s="144">
        <v>0</v>
      </c>
      <c r="L8" s="144">
        <v>0</v>
      </c>
      <c r="M8" s="144">
        <v>40.549999999999997</v>
      </c>
      <c r="N8" s="144">
        <v>0</v>
      </c>
      <c r="O8" s="148">
        <f>SUM(B8:N8)</f>
        <v>7786.7870000000003</v>
      </c>
    </row>
    <row r="9" spans="1:15" ht="20.25" customHeight="1" x14ac:dyDescent="0.2">
      <c r="A9" s="170" t="s">
        <v>21</v>
      </c>
      <c r="B9" s="149">
        <v>744027.60499999998</v>
      </c>
      <c r="C9" s="149">
        <v>0</v>
      </c>
      <c r="D9" s="149">
        <v>65660</v>
      </c>
      <c r="E9" s="149">
        <v>0</v>
      </c>
      <c r="F9" s="150"/>
      <c r="G9" s="150">
        <v>171346.565</v>
      </c>
      <c r="H9" s="149">
        <v>0</v>
      </c>
      <c r="I9" s="151">
        <v>0</v>
      </c>
      <c r="J9" s="149">
        <v>10073.040999999999</v>
      </c>
      <c r="K9" s="149">
        <v>54489.891000000003</v>
      </c>
      <c r="L9" s="149">
        <v>0</v>
      </c>
      <c r="M9" s="149">
        <v>70831.320999999996</v>
      </c>
      <c r="N9" s="149">
        <v>0</v>
      </c>
      <c r="O9" s="152">
        <f>SUM(B9:N9)</f>
        <v>1116428.423</v>
      </c>
    </row>
    <row r="10" spans="1:15" s="11" customFormat="1" ht="17.25" customHeight="1" x14ac:dyDescent="0.2">
      <c r="A10" s="171" t="s">
        <v>22</v>
      </c>
      <c r="B10" s="153">
        <f>SUM(B6:B9)</f>
        <v>1910693.791</v>
      </c>
      <c r="C10" s="153">
        <f>SUM(C6:C9)</f>
        <v>6026834.4610000001</v>
      </c>
      <c r="D10" s="153">
        <f>SUM(D6:D9)</f>
        <v>241659</v>
      </c>
      <c r="E10" s="153">
        <v>7031.7389999999996</v>
      </c>
      <c r="F10" s="154">
        <f>F6+F7</f>
        <v>103574.20700000001</v>
      </c>
      <c r="G10" s="154">
        <f>SUM(G6:G9)</f>
        <v>197012.08000000002</v>
      </c>
      <c r="H10" s="153">
        <v>8316.0447299999996</v>
      </c>
      <c r="I10" s="153">
        <v>321913.821</v>
      </c>
      <c r="J10" s="153">
        <f>SUM(J6:J9)</f>
        <v>69053.997000000003</v>
      </c>
      <c r="K10" s="153">
        <f>SUM(K6:K9)</f>
        <v>375579.41</v>
      </c>
      <c r="L10" s="153">
        <f>SUM(L6:L9)</f>
        <v>22896.374</v>
      </c>
      <c r="M10" s="153">
        <f>SUM(M6:M9)</f>
        <v>2632033.5719999997</v>
      </c>
      <c r="N10" s="153">
        <v>46158.934000000001</v>
      </c>
      <c r="O10" s="155">
        <f>SUM(O6:O9)</f>
        <v>11962757.43073</v>
      </c>
    </row>
    <row r="11" spans="1:15" ht="17.25" customHeight="1" x14ac:dyDescent="0.2">
      <c r="A11" s="156"/>
      <c r="B11" s="156"/>
      <c r="C11" s="156"/>
      <c r="D11" s="156"/>
      <c r="E11" s="156"/>
      <c r="F11" s="150"/>
      <c r="G11" s="150"/>
      <c r="H11" s="156"/>
      <c r="I11" s="157"/>
      <c r="J11" s="156"/>
      <c r="K11" s="156"/>
      <c r="L11" s="156"/>
      <c r="M11" s="156"/>
      <c r="N11" s="156"/>
      <c r="O11" s="158"/>
    </row>
    <row r="12" spans="1:15" ht="24.75" customHeight="1" x14ac:dyDescent="0.2">
      <c r="A12" s="172" t="s">
        <v>23</v>
      </c>
      <c r="B12" s="156"/>
      <c r="C12" s="156"/>
      <c r="D12" s="156"/>
      <c r="E12" s="156"/>
      <c r="F12" s="150"/>
      <c r="G12" s="150"/>
      <c r="H12" s="156"/>
      <c r="I12" s="157"/>
      <c r="J12" s="156"/>
      <c r="K12" s="156"/>
      <c r="L12" s="156"/>
      <c r="M12" s="156"/>
      <c r="N12" s="156"/>
      <c r="O12" s="158"/>
    </row>
    <row r="13" spans="1:15" ht="17.25" customHeight="1" x14ac:dyDescent="0.2">
      <c r="A13" s="173" t="s">
        <v>18</v>
      </c>
      <c r="B13" s="144">
        <v>522569.85600000003</v>
      </c>
      <c r="C13" s="144">
        <v>5957155.165</v>
      </c>
      <c r="D13" s="144">
        <f>D6-D20</f>
        <v>32935</v>
      </c>
      <c r="E13" s="144">
        <v>6693.6909999999998</v>
      </c>
      <c r="F13" s="159">
        <v>79061.634000000005</v>
      </c>
      <c r="G13" s="159">
        <f>G6-G20</f>
        <v>11025.638999999999</v>
      </c>
      <c r="H13" s="144">
        <v>7431.2292400000006</v>
      </c>
      <c r="I13" s="144">
        <v>314007.891</v>
      </c>
      <c r="J13" s="144">
        <f t="shared" ref="J13:M17" si="0">J6-J20</f>
        <v>35696.614000000001</v>
      </c>
      <c r="K13" s="144">
        <f t="shared" si="0"/>
        <v>187942.386</v>
      </c>
      <c r="L13" s="144">
        <f t="shared" si="0"/>
        <v>22033.263999999999</v>
      </c>
      <c r="M13" s="144">
        <f t="shared" si="0"/>
        <v>1025798.4519999999</v>
      </c>
      <c r="N13" s="144">
        <v>42149.87</v>
      </c>
      <c r="O13" s="147">
        <f>SUM(B13:N13)</f>
        <v>8244500.6912399996</v>
      </c>
    </row>
    <row r="14" spans="1:15" ht="17.25" customHeight="1" x14ac:dyDescent="0.2">
      <c r="A14" s="173" t="s">
        <v>19</v>
      </c>
      <c r="B14" s="144">
        <v>555695.08700000006</v>
      </c>
      <c r="C14" s="144">
        <v>41741.017999999996</v>
      </c>
      <c r="D14" s="144">
        <f>D7-D21</f>
        <v>86227</v>
      </c>
      <c r="E14" s="144">
        <v>0</v>
      </c>
      <c r="F14" s="145">
        <v>22258.69</v>
      </c>
      <c r="G14" s="145">
        <f>G7-G21</f>
        <v>10886.626</v>
      </c>
      <c r="H14" s="144">
        <v>0</v>
      </c>
      <c r="I14" s="144">
        <v>7905.93</v>
      </c>
      <c r="J14" s="144">
        <f t="shared" si="0"/>
        <v>13842.342000000001</v>
      </c>
      <c r="K14" s="144">
        <f t="shared" si="0"/>
        <v>98248.64499999999</v>
      </c>
      <c r="L14" s="144">
        <v>0</v>
      </c>
      <c r="M14" s="144">
        <f t="shared" si="0"/>
        <v>1459087.463</v>
      </c>
      <c r="N14" s="144">
        <v>763.8</v>
      </c>
      <c r="O14" s="147">
        <f>SUM(B14:N14)</f>
        <v>2296656.6009999998</v>
      </c>
    </row>
    <row r="15" spans="1:15" ht="17.25" customHeight="1" x14ac:dyDescent="0.2">
      <c r="A15" s="173" t="s">
        <v>20</v>
      </c>
      <c r="B15" s="144">
        <v>4623.5919999999996</v>
      </c>
      <c r="C15" s="144">
        <v>0</v>
      </c>
      <c r="D15" s="144">
        <f>D8-D22</f>
        <v>870</v>
      </c>
      <c r="E15" s="144">
        <v>0</v>
      </c>
      <c r="F15" s="145"/>
      <c r="G15" s="145">
        <f>G8-G22</f>
        <v>166.99299999999997</v>
      </c>
      <c r="H15" s="144">
        <v>0</v>
      </c>
      <c r="I15" s="146">
        <v>0</v>
      </c>
      <c r="J15" s="144">
        <f t="shared" si="0"/>
        <v>0</v>
      </c>
      <c r="K15" s="144">
        <f t="shared" si="0"/>
        <v>0</v>
      </c>
      <c r="L15" s="144">
        <v>0</v>
      </c>
      <c r="M15" s="144">
        <f t="shared" si="0"/>
        <v>40.549999999999997</v>
      </c>
      <c r="N15" s="144">
        <v>0</v>
      </c>
      <c r="O15" s="147">
        <f>SUM(B15:N15)</f>
        <v>5701.1350000000002</v>
      </c>
    </row>
    <row r="16" spans="1:15" ht="20.25" customHeight="1" x14ac:dyDescent="0.2">
      <c r="A16" s="170" t="s">
        <v>21</v>
      </c>
      <c r="B16" s="160">
        <v>744027.60499999998</v>
      </c>
      <c r="C16" s="160">
        <v>0</v>
      </c>
      <c r="D16" s="160">
        <f>D9-D23</f>
        <v>65660</v>
      </c>
      <c r="E16" s="160">
        <v>0</v>
      </c>
      <c r="F16" s="150"/>
      <c r="G16" s="150">
        <f>G9-G23</f>
        <v>162321.005</v>
      </c>
      <c r="H16" s="160">
        <v>0</v>
      </c>
      <c r="I16" s="161">
        <v>0</v>
      </c>
      <c r="J16" s="160">
        <f t="shared" si="0"/>
        <v>10073.040999999999</v>
      </c>
      <c r="K16" s="160">
        <f t="shared" si="0"/>
        <v>54187.627</v>
      </c>
      <c r="L16" s="160">
        <v>0</v>
      </c>
      <c r="M16" s="160">
        <f t="shared" si="0"/>
        <v>70831.320999999996</v>
      </c>
      <c r="N16" s="160">
        <v>0</v>
      </c>
      <c r="O16" s="162">
        <f>SUM(B16:N16)</f>
        <v>1107100.5989999999</v>
      </c>
    </row>
    <row r="17" spans="1:15" s="11" customFormat="1" ht="17.25" customHeight="1" x14ac:dyDescent="0.2">
      <c r="A17" s="171" t="s">
        <v>22</v>
      </c>
      <c r="B17" s="153">
        <f>SUM(B13:B16)</f>
        <v>1826916.14</v>
      </c>
      <c r="C17" s="153">
        <f>SUM(C13:C16)</f>
        <v>5998896.1830000002</v>
      </c>
      <c r="D17" s="153">
        <f>D10-D24</f>
        <v>185692</v>
      </c>
      <c r="E17" s="153">
        <v>6693.6909999999998</v>
      </c>
      <c r="F17" s="154">
        <f>F13+F14</f>
        <v>101320.32400000001</v>
      </c>
      <c r="G17" s="154">
        <f>G10-G24</f>
        <v>184400.26300000001</v>
      </c>
      <c r="H17" s="153">
        <v>7431.2292400000006</v>
      </c>
      <c r="I17" s="163">
        <v>321913.821</v>
      </c>
      <c r="J17" s="153">
        <f t="shared" si="0"/>
        <v>59611.997000000003</v>
      </c>
      <c r="K17" s="153">
        <f t="shared" si="0"/>
        <v>340378.658</v>
      </c>
      <c r="L17" s="153">
        <f t="shared" si="0"/>
        <v>22033.263999999999</v>
      </c>
      <c r="M17" s="164">
        <f t="shared" si="0"/>
        <v>2555757.7859999998</v>
      </c>
      <c r="N17" s="153">
        <v>42913.67</v>
      </c>
      <c r="O17" s="155">
        <f>SUM(O13:O16)</f>
        <v>11653959.026239999</v>
      </c>
    </row>
    <row r="18" spans="1:15" ht="17.25" customHeight="1" x14ac:dyDescent="0.2">
      <c r="A18" s="156"/>
      <c r="B18" s="156"/>
      <c r="C18" s="156"/>
      <c r="D18" s="156"/>
      <c r="E18" s="156"/>
      <c r="F18" s="150"/>
      <c r="G18" s="150"/>
      <c r="H18" s="156"/>
      <c r="I18" s="157"/>
      <c r="J18" s="156"/>
      <c r="K18" s="156"/>
      <c r="L18" s="156"/>
      <c r="M18" s="156"/>
      <c r="N18" s="156"/>
      <c r="O18" s="158"/>
    </row>
    <row r="19" spans="1:15" ht="30" customHeight="1" x14ac:dyDescent="0.2">
      <c r="A19" s="172" t="s">
        <v>24</v>
      </c>
      <c r="B19" s="156"/>
      <c r="C19" s="156"/>
      <c r="D19" s="156"/>
      <c r="E19" s="156"/>
      <c r="F19" s="150"/>
      <c r="G19" s="150"/>
      <c r="H19" s="156"/>
      <c r="I19" s="157"/>
      <c r="J19" s="156"/>
      <c r="K19" s="156"/>
      <c r="L19" s="156"/>
      <c r="M19" s="156"/>
      <c r="N19" s="156"/>
      <c r="O19" s="158"/>
    </row>
    <row r="20" spans="1:15" ht="17.25" customHeight="1" x14ac:dyDescent="0.2">
      <c r="A20" s="173" t="s">
        <v>18</v>
      </c>
      <c r="B20" s="144">
        <v>31210.191999999999</v>
      </c>
      <c r="C20" s="144">
        <v>27721.717000000001</v>
      </c>
      <c r="D20" s="144">
        <v>40925</v>
      </c>
      <c r="E20" s="144">
        <v>338.048</v>
      </c>
      <c r="F20" s="145">
        <v>2253.8829999999998</v>
      </c>
      <c r="G20" s="145">
        <v>3353.79</v>
      </c>
      <c r="H20" s="144">
        <v>884.81548999999995</v>
      </c>
      <c r="I20" s="146">
        <v>0</v>
      </c>
      <c r="J20" s="144">
        <v>9442</v>
      </c>
      <c r="K20" s="144">
        <v>33526.233</v>
      </c>
      <c r="L20" s="144">
        <v>863.11</v>
      </c>
      <c r="M20" s="144">
        <v>76275.785999999993</v>
      </c>
      <c r="N20" s="144">
        <v>3245.2640000000001</v>
      </c>
      <c r="O20" s="147">
        <f>SUM(B20:N20)</f>
        <v>230039.83848999997</v>
      </c>
    </row>
    <row r="21" spans="1:15" ht="17.25" customHeight="1" x14ac:dyDescent="0.2">
      <c r="A21" s="173" t="s">
        <v>19</v>
      </c>
      <c r="B21" s="144">
        <v>50714.273000000001</v>
      </c>
      <c r="C21" s="144">
        <v>216.56100000000001</v>
      </c>
      <c r="D21" s="144">
        <v>15042</v>
      </c>
      <c r="E21" s="144">
        <v>0</v>
      </c>
      <c r="F21" s="145"/>
      <c r="G21" s="145">
        <v>0</v>
      </c>
      <c r="H21" s="144">
        <v>0</v>
      </c>
      <c r="I21" s="146">
        <v>0</v>
      </c>
      <c r="J21" s="144">
        <v>0</v>
      </c>
      <c r="K21" s="144">
        <v>1372.2550000000001</v>
      </c>
      <c r="L21" s="144">
        <v>0</v>
      </c>
      <c r="M21" s="144"/>
      <c r="N21" s="144">
        <v>0</v>
      </c>
      <c r="O21" s="147">
        <f>SUM(B21:N21)</f>
        <v>67345.089000000007</v>
      </c>
    </row>
    <row r="22" spans="1:15" ht="17.25" customHeight="1" x14ac:dyDescent="0.2">
      <c r="A22" s="173" t="s">
        <v>20</v>
      </c>
      <c r="B22" s="144">
        <v>1853.1849999999999</v>
      </c>
      <c r="C22" s="144">
        <v>0</v>
      </c>
      <c r="D22" s="144">
        <v>0</v>
      </c>
      <c r="E22" s="144">
        <v>0</v>
      </c>
      <c r="F22" s="145"/>
      <c r="G22" s="145">
        <v>232.46700000000001</v>
      </c>
      <c r="H22" s="144">
        <v>0</v>
      </c>
      <c r="I22" s="146">
        <v>0</v>
      </c>
      <c r="J22" s="144">
        <v>0</v>
      </c>
      <c r="K22" s="144">
        <v>0</v>
      </c>
      <c r="L22" s="144">
        <v>0</v>
      </c>
      <c r="M22" s="144"/>
      <c r="N22" s="144">
        <v>0</v>
      </c>
      <c r="O22" s="147">
        <f>SUM(B22:N22)</f>
        <v>2085.652</v>
      </c>
    </row>
    <row r="23" spans="1:15" ht="20.25" customHeight="1" x14ac:dyDescent="0.2">
      <c r="A23" s="170" t="s">
        <v>21</v>
      </c>
      <c r="B23" s="156">
        <v>0</v>
      </c>
      <c r="C23" s="156">
        <v>0</v>
      </c>
      <c r="D23" s="156">
        <v>0</v>
      </c>
      <c r="E23" s="156">
        <v>0</v>
      </c>
      <c r="F23" s="150"/>
      <c r="G23" s="150">
        <v>9025.56</v>
      </c>
      <c r="H23" s="156">
        <v>0</v>
      </c>
      <c r="I23" s="157">
        <v>0</v>
      </c>
      <c r="J23" s="156">
        <v>0</v>
      </c>
      <c r="K23" s="156">
        <v>302.26400000000001</v>
      </c>
      <c r="L23" s="156">
        <v>0</v>
      </c>
      <c r="M23" s="156"/>
      <c r="N23" s="156">
        <v>0</v>
      </c>
      <c r="O23" s="165">
        <f>SUM(B23:N23)</f>
        <v>9327.8239999999987</v>
      </c>
    </row>
    <row r="24" spans="1:15" s="11" customFormat="1" ht="17.25" customHeight="1" x14ac:dyDescent="0.2">
      <c r="A24" s="171" t="s">
        <v>22</v>
      </c>
      <c r="B24" s="103">
        <f t="shared" ref="B24:G24" si="1">SUM(B20:B23)</f>
        <v>83777.649999999994</v>
      </c>
      <c r="C24" s="103">
        <f t="shared" si="1"/>
        <v>27938.278000000002</v>
      </c>
      <c r="D24" s="103">
        <f t="shared" si="1"/>
        <v>55967</v>
      </c>
      <c r="E24" s="103">
        <f t="shared" si="1"/>
        <v>338.048</v>
      </c>
      <c r="F24" s="103">
        <f t="shared" si="1"/>
        <v>2253.8829999999998</v>
      </c>
      <c r="G24" s="103">
        <f t="shared" si="1"/>
        <v>12611.816999999999</v>
      </c>
      <c r="H24" s="153">
        <v>884.81548999999995</v>
      </c>
      <c r="I24" s="153">
        <v>0</v>
      </c>
      <c r="J24" s="153">
        <f>SUM(J20:J23)</f>
        <v>9442</v>
      </c>
      <c r="K24" s="153">
        <f>SUM(K20:K23)</f>
        <v>35200.752</v>
      </c>
      <c r="L24" s="153">
        <f>SUM(L20:L23)</f>
        <v>863.11</v>
      </c>
      <c r="M24" s="153">
        <f>SUM(M20:M23)</f>
        <v>76275.785999999993</v>
      </c>
      <c r="N24" s="153">
        <v>3245.2640000000001</v>
      </c>
      <c r="O24" s="155">
        <f>SUM(O20:O23)</f>
        <v>308798.40349</v>
      </c>
    </row>
    <row r="25" spans="1:15" ht="19.5" customHeight="1" x14ac:dyDescent="0.2">
      <c r="A25" s="71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66"/>
    </row>
    <row r="26" spans="1:15" s="12" customFormat="1" x14ac:dyDescent="0.2">
      <c r="A26" s="41" t="s">
        <v>64</v>
      </c>
      <c r="B26" s="133"/>
      <c r="C26" s="133"/>
      <c r="D26" s="133"/>
      <c r="E26" s="133"/>
      <c r="F26" s="133"/>
      <c r="G26" s="108"/>
      <c r="H26" s="133"/>
      <c r="I26" s="133"/>
      <c r="J26" s="133"/>
      <c r="K26" s="108"/>
      <c r="L26" s="108"/>
      <c r="M26" s="133"/>
      <c r="N26" s="133"/>
      <c r="O26" s="71"/>
    </row>
    <row r="27" spans="1:15" x14ac:dyDescent="0.2">
      <c r="A27" s="71"/>
      <c r="H27" s="133"/>
      <c r="M27" s="133"/>
      <c r="O27" s="71"/>
    </row>
    <row r="28" spans="1:15" x14ac:dyDescent="0.2">
      <c r="A28" s="71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1"/>
    </row>
    <row r="29" spans="1:15" x14ac:dyDescent="0.2">
      <c r="A29" s="71"/>
      <c r="O29" s="71"/>
    </row>
    <row r="31" spans="1:15" x14ac:dyDescent="0.2">
      <c r="O31" s="167"/>
    </row>
  </sheetData>
  <mergeCells count="2">
    <mergeCell ref="A1:O1"/>
    <mergeCell ref="A2:O2"/>
  </mergeCells>
  <printOptions horizontalCentered="1"/>
  <pageMargins left="0.5" right="0.5" top="0.5" bottom="0.5" header="0.25" footer="0.25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32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O3" sqref="O3"/>
    </sheetView>
  </sheetViews>
  <sheetFormatPr defaultColWidth="9" defaultRowHeight="12.75" x14ac:dyDescent="0.2"/>
  <cols>
    <col min="1" max="1" width="41.28515625" style="72" bestFit="1" customWidth="1"/>
    <col min="2" max="2" width="13.42578125" style="71" customWidth="1"/>
    <col min="3" max="4" width="11.85546875" style="71" bestFit="1" customWidth="1"/>
    <col min="5" max="5" width="10.5703125" style="71" customWidth="1"/>
    <col min="6" max="6" width="9.5703125" style="71" customWidth="1"/>
    <col min="7" max="7" width="11.140625" style="71" customWidth="1"/>
    <col min="8" max="8" width="10.140625" style="71" customWidth="1"/>
    <col min="9" max="9" width="14" style="71" customWidth="1"/>
    <col min="10" max="10" width="13" style="71" bestFit="1" customWidth="1"/>
    <col min="11" max="11" width="9.85546875" style="71" customWidth="1"/>
    <col min="12" max="12" width="11.140625" style="71" customWidth="1"/>
    <col min="13" max="13" width="14.85546875" style="71" customWidth="1"/>
    <col min="14" max="14" width="9.85546875" style="71" customWidth="1"/>
    <col min="15" max="15" width="16" style="72" bestFit="1" customWidth="1"/>
    <col min="16" max="16" width="14" style="1" bestFit="1" customWidth="1"/>
    <col min="17" max="16384" width="9" style="1"/>
  </cols>
  <sheetData>
    <row r="1" spans="1:16" s="83" customFormat="1" ht="20.100000000000001" customHeight="1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6" s="83" customFormat="1" ht="20.100000000000001" customHeight="1" x14ac:dyDescent="0.25">
      <c r="A2" s="223" t="s">
        <v>25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6" ht="17.25" customHeight="1" x14ac:dyDescent="0.2">
      <c r="A3" s="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84" t="s">
        <v>1</v>
      </c>
    </row>
    <row r="4" spans="1:16" s="7" customFormat="1" ht="25.5" x14ac:dyDescent="0.2">
      <c r="A4" s="194" t="s">
        <v>2</v>
      </c>
      <c r="B4" s="175" t="s">
        <v>3</v>
      </c>
      <c r="C4" s="175" t="s">
        <v>4</v>
      </c>
      <c r="D4" s="175" t="s">
        <v>5</v>
      </c>
      <c r="E4" s="175" t="s">
        <v>6</v>
      </c>
      <c r="F4" s="175" t="s">
        <v>7</v>
      </c>
      <c r="G4" s="175" t="s">
        <v>8</v>
      </c>
      <c r="H4" s="175" t="s">
        <v>9</v>
      </c>
      <c r="I4" s="175" t="s">
        <v>10</v>
      </c>
      <c r="J4" s="175" t="s">
        <v>11</v>
      </c>
      <c r="K4" s="175" t="s">
        <v>12</v>
      </c>
      <c r="L4" s="175" t="s">
        <v>13</v>
      </c>
      <c r="M4" s="175" t="s">
        <v>14</v>
      </c>
      <c r="N4" s="175" t="s">
        <v>15</v>
      </c>
      <c r="O4" s="176" t="s">
        <v>16</v>
      </c>
    </row>
    <row r="5" spans="1:16" ht="30" customHeight="1" x14ac:dyDescent="0.2">
      <c r="A5" s="195" t="s">
        <v>17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/>
    </row>
    <row r="6" spans="1:16" ht="17.25" customHeight="1" x14ac:dyDescent="0.2">
      <c r="A6" s="196" t="s">
        <v>18</v>
      </c>
      <c r="B6" s="179">
        <v>52525</v>
      </c>
      <c r="C6" s="179">
        <v>483854</v>
      </c>
      <c r="D6" s="179">
        <v>4277542</v>
      </c>
      <c r="E6" s="180">
        <v>22437.4</v>
      </c>
      <c r="F6" s="179">
        <v>7797</v>
      </c>
      <c r="G6" s="179">
        <v>77504</v>
      </c>
      <c r="H6" s="179">
        <v>9059.8379999999997</v>
      </c>
      <c r="I6" s="179">
        <v>17596</v>
      </c>
      <c r="J6" s="179">
        <v>306714</v>
      </c>
      <c r="K6" s="179">
        <v>75372.351999999999</v>
      </c>
      <c r="L6" s="179">
        <v>259677</v>
      </c>
      <c r="M6" s="179">
        <v>1017483.23</v>
      </c>
      <c r="N6" s="180">
        <v>45974.3</v>
      </c>
      <c r="O6" s="181">
        <f>SUM(B6:N6)</f>
        <v>6653536.1200000001</v>
      </c>
      <c r="P6" s="2"/>
    </row>
    <row r="7" spans="1:16" ht="17.25" customHeight="1" x14ac:dyDescent="0.2">
      <c r="A7" s="196" t="s">
        <v>19</v>
      </c>
      <c r="B7" s="182">
        <f>98507+27219</f>
        <v>125726</v>
      </c>
      <c r="C7" s="182">
        <v>606748</v>
      </c>
      <c r="D7" s="182">
        <v>28429</v>
      </c>
      <c r="E7" s="183">
        <v>0</v>
      </c>
      <c r="F7" s="182">
        <v>0</v>
      </c>
      <c r="G7" s="182">
        <v>20165</v>
      </c>
      <c r="H7" s="182"/>
      <c r="I7" s="182">
        <v>16183</v>
      </c>
      <c r="J7" s="182">
        <v>472</v>
      </c>
      <c r="K7" s="182">
        <v>26960.940999999999</v>
      </c>
      <c r="L7" s="182">
        <v>80779</v>
      </c>
      <c r="M7" s="179">
        <v>1038581.2120000001</v>
      </c>
      <c r="N7" s="183">
        <v>1156.0719999999999</v>
      </c>
      <c r="O7" s="184">
        <f>SUM(B7:N7)</f>
        <v>1945200.2249999999</v>
      </c>
    </row>
    <row r="8" spans="1:16" ht="17.25" customHeight="1" x14ac:dyDescent="0.2">
      <c r="A8" s="196" t="s">
        <v>20</v>
      </c>
      <c r="B8" s="182">
        <v>792</v>
      </c>
      <c r="C8" s="182">
        <v>5950</v>
      </c>
      <c r="D8" s="182">
        <v>0</v>
      </c>
      <c r="E8" s="183">
        <v>0</v>
      </c>
      <c r="F8" s="182">
        <v>0</v>
      </c>
      <c r="G8" s="182">
        <v>0</v>
      </c>
      <c r="H8" s="182"/>
      <c r="I8" s="182">
        <v>373</v>
      </c>
      <c r="J8" s="182"/>
      <c r="K8" s="182">
        <v>0</v>
      </c>
      <c r="L8" s="182">
        <v>0</v>
      </c>
      <c r="M8" s="179">
        <v>44.3</v>
      </c>
      <c r="N8" s="183">
        <v>0</v>
      </c>
      <c r="O8" s="185">
        <f>SUM(B8:N8)</f>
        <v>7159.3</v>
      </c>
      <c r="P8" s="3"/>
    </row>
    <row r="9" spans="1:16" ht="20.25" customHeight="1" x14ac:dyDescent="0.2">
      <c r="A9" s="197" t="s">
        <v>21</v>
      </c>
      <c r="B9" s="186">
        <v>63479</v>
      </c>
      <c r="C9" s="186">
        <v>581158</v>
      </c>
      <c r="D9" s="186">
        <v>0</v>
      </c>
      <c r="E9" s="187">
        <v>0</v>
      </c>
      <c r="F9" s="186">
        <v>0</v>
      </c>
      <c r="G9" s="186">
        <v>0</v>
      </c>
      <c r="H9" s="186"/>
      <c r="I9" s="186">
        <v>174269</v>
      </c>
      <c r="J9" s="186"/>
      <c r="K9" s="186">
        <v>15367.226000000001</v>
      </c>
      <c r="L9" s="186">
        <v>0</v>
      </c>
      <c r="M9" s="179">
        <v>69486.126000000004</v>
      </c>
      <c r="N9" s="187">
        <v>0</v>
      </c>
      <c r="O9" s="188">
        <f>SUM(B9:N9)</f>
        <v>903759.35200000007</v>
      </c>
      <c r="P9" s="4"/>
    </row>
    <row r="10" spans="1:16" s="5" customFormat="1" ht="17.25" customHeight="1" x14ac:dyDescent="0.2">
      <c r="A10" s="198" t="s">
        <v>22</v>
      </c>
      <c r="B10" s="189">
        <f t="shared" ref="B10:O10" si="0">SUM(B6:B9)</f>
        <v>242522</v>
      </c>
      <c r="C10" s="189">
        <f t="shared" si="0"/>
        <v>1677710</v>
      </c>
      <c r="D10" s="189">
        <f t="shared" si="0"/>
        <v>4305971</v>
      </c>
      <c r="E10" s="190">
        <f t="shared" si="0"/>
        <v>22437.4</v>
      </c>
      <c r="F10" s="189">
        <f t="shared" si="0"/>
        <v>7797</v>
      </c>
      <c r="G10" s="189">
        <f t="shared" si="0"/>
        <v>97669</v>
      </c>
      <c r="H10" s="189">
        <f t="shared" si="0"/>
        <v>9059.8379999999997</v>
      </c>
      <c r="I10" s="189">
        <f t="shared" si="0"/>
        <v>208421</v>
      </c>
      <c r="J10" s="189">
        <f t="shared" si="0"/>
        <v>307186</v>
      </c>
      <c r="K10" s="189">
        <f t="shared" si="0"/>
        <v>117700.519</v>
      </c>
      <c r="L10" s="189">
        <f t="shared" si="0"/>
        <v>340456</v>
      </c>
      <c r="M10" s="189">
        <f t="shared" si="0"/>
        <v>2125594.8680000002</v>
      </c>
      <c r="N10" s="190">
        <f t="shared" si="0"/>
        <v>47130.372000000003</v>
      </c>
      <c r="O10" s="191">
        <f t="shared" si="0"/>
        <v>9509654.9970000014</v>
      </c>
      <c r="P10" s="8"/>
    </row>
    <row r="11" spans="1:16" ht="17.25" customHeight="1" x14ac:dyDescent="0.2">
      <c r="A11" s="199"/>
      <c r="B11" s="179"/>
      <c r="C11" s="179"/>
      <c r="D11" s="179"/>
      <c r="E11" s="180"/>
      <c r="F11" s="179"/>
      <c r="G11" s="179"/>
      <c r="H11" s="179"/>
      <c r="I11" s="179"/>
      <c r="J11" s="179"/>
      <c r="K11" s="179"/>
      <c r="L11" s="179"/>
      <c r="M11" s="179"/>
      <c r="N11" s="180"/>
      <c r="O11" s="181"/>
    </row>
    <row r="12" spans="1:16" ht="24.75" customHeight="1" x14ac:dyDescent="0.2">
      <c r="A12" s="200" t="s">
        <v>23</v>
      </c>
      <c r="B12" s="179"/>
      <c r="C12" s="179"/>
      <c r="D12" s="179"/>
      <c r="E12" s="180"/>
      <c r="F12" s="179"/>
      <c r="G12" s="179"/>
      <c r="H12" s="179"/>
      <c r="I12" s="179"/>
      <c r="J12" s="179"/>
      <c r="K12" s="179"/>
      <c r="L12" s="179"/>
      <c r="M12" s="179"/>
      <c r="N12" s="180"/>
      <c r="O12" s="181"/>
    </row>
    <row r="13" spans="1:16" ht="17.25" customHeight="1" x14ac:dyDescent="0.2">
      <c r="A13" s="196" t="s">
        <v>18</v>
      </c>
      <c r="B13" s="179">
        <v>21362</v>
      </c>
      <c r="C13" s="179">
        <v>455683.3</v>
      </c>
      <c r="D13" s="179">
        <v>4252014</v>
      </c>
      <c r="E13" s="180">
        <v>21725.1</v>
      </c>
      <c r="F13" s="179">
        <v>7337</v>
      </c>
      <c r="G13" s="179">
        <v>72369</v>
      </c>
      <c r="H13" s="179">
        <f>H10-H24</f>
        <v>8447.0609999999997</v>
      </c>
      <c r="I13" s="179">
        <v>14651.4</v>
      </c>
      <c r="J13" s="179">
        <v>306714</v>
      </c>
      <c r="K13" s="179">
        <v>62272.796999999999</v>
      </c>
      <c r="L13" s="179">
        <v>236884</v>
      </c>
      <c r="M13" s="179">
        <v>943475.42099999997</v>
      </c>
      <c r="N13" s="180">
        <f>N6-N20</f>
        <v>42742.936000000002</v>
      </c>
      <c r="O13" s="181">
        <f>SUM(B13:N13)</f>
        <v>6445678.0149999997</v>
      </c>
      <c r="P13" s="2"/>
    </row>
    <row r="14" spans="1:16" ht="17.25" customHeight="1" x14ac:dyDescent="0.2">
      <c r="A14" s="196" t="s">
        <v>19</v>
      </c>
      <c r="B14" s="182">
        <f>86231+27219</f>
        <v>113450</v>
      </c>
      <c r="C14" s="182">
        <v>562555</v>
      </c>
      <c r="D14" s="182">
        <v>28171</v>
      </c>
      <c r="E14" s="183">
        <v>0</v>
      </c>
      <c r="F14" s="182">
        <v>0</v>
      </c>
      <c r="G14" s="182">
        <v>20165</v>
      </c>
      <c r="H14" s="182"/>
      <c r="I14" s="182">
        <v>16183.1</v>
      </c>
      <c r="J14" s="182">
        <v>472</v>
      </c>
      <c r="K14" s="182">
        <v>26960.940999999999</v>
      </c>
      <c r="L14" s="182">
        <v>80779</v>
      </c>
      <c r="M14" s="179">
        <v>1038581.2120000001</v>
      </c>
      <c r="N14" s="183">
        <f>N7-N21</f>
        <v>1156.0719999999999</v>
      </c>
      <c r="O14" s="184">
        <f>SUM(B14:N14)</f>
        <v>1888473.325</v>
      </c>
    </row>
    <row r="15" spans="1:16" ht="17.25" customHeight="1" x14ac:dyDescent="0.2">
      <c r="A15" s="196" t="s">
        <v>20</v>
      </c>
      <c r="B15" s="182">
        <v>792</v>
      </c>
      <c r="C15" s="182">
        <v>4303.3</v>
      </c>
      <c r="D15" s="182">
        <v>0</v>
      </c>
      <c r="E15" s="183">
        <v>0</v>
      </c>
      <c r="F15" s="182">
        <v>0</v>
      </c>
      <c r="G15" s="182">
        <v>0</v>
      </c>
      <c r="H15" s="182"/>
      <c r="I15" s="182">
        <v>135</v>
      </c>
      <c r="J15" s="182">
        <v>0</v>
      </c>
      <c r="K15" s="182">
        <v>0</v>
      </c>
      <c r="L15" s="182">
        <v>0</v>
      </c>
      <c r="M15" s="179">
        <v>44.3</v>
      </c>
      <c r="N15" s="183">
        <f>N8-N22</f>
        <v>0</v>
      </c>
      <c r="O15" s="184">
        <f>SUM(B15:N15)</f>
        <v>5274.6</v>
      </c>
      <c r="P15" s="3"/>
    </row>
    <row r="16" spans="1:16" ht="20.25" customHeight="1" x14ac:dyDescent="0.2">
      <c r="A16" s="197" t="s">
        <v>21</v>
      </c>
      <c r="B16" s="186">
        <v>63479.3</v>
      </c>
      <c r="C16" s="186">
        <v>581158</v>
      </c>
      <c r="D16" s="186">
        <v>0</v>
      </c>
      <c r="E16" s="187">
        <v>0</v>
      </c>
      <c r="F16" s="186">
        <v>0</v>
      </c>
      <c r="G16" s="186">
        <v>0</v>
      </c>
      <c r="H16" s="186"/>
      <c r="I16" s="186">
        <v>167890.2</v>
      </c>
      <c r="J16" s="186">
        <v>0</v>
      </c>
      <c r="K16" s="186">
        <v>15367.226000000001</v>
      </c>
      <c r="L16" s="186">
        <v>0</v>
      </c>
      <c r="M16" s="179">
        <v>69486.126000000004</v>
      </c>
      <c r="N16" s="183">
        <f>N9-N23</f>
        <v>0</v>
      </c>
      <c r="O16" s="188">
        <f>SUM(B16:N16)</f>
        <v>897380.85200000007</v>
      </c>
      <c r="P16" s="4"/>
    </row>
    <row r="17" spans="1:16" s="5" customFormat="1" ht="17.25" customHeight="1" x14ac:dyDescent="0.2">
      <c r="A17" s="198" t="s">
        <v>22</v>
      </c>
      <c r="B17" s="189">
        <f t="shared" ref="B17:O17" si="1">SUM(B13:B16)</f>
        <v>199083.3</v>
      </c>
      <c r="C17" s="189">
        <f t="shared" si="1"/>
        <v>1603699.6</v>
      </c>
      <c r="D17" s="189">
        <f t="shared" si="1"/>
        <v>4280185</v>
      </c>
      <c r="E17" s="190">
        <f t="shared" si="1"/>
        <v>21725.1</v>
      </c>
      <c r="F17" s="189">
        <f t="shared" si="1"/>
        <v>7337</v>
      </c>
      <c r="G17" s="189">
        <f t="shared" si="1"/>
        <v>92534</v>
      </c>
      <c r="H17" s="189">
        <f t="shared" si="1"/>
        <v>8447.0609999999997</v>
      </c>
      <c r="I17" s="189">
        <f t="shared" si="1"/>
        <v>198859.7</v>
      </c>
      <c r="J17" s="189">
        <f t="shared" si="1"/>
        <v>307186</v>
      </c>
      <c r="K17" s="189">
        <f t="shared" si="1"/>
        <v>104600.96399999999</v>
      </c>
      <c r="L17" s="189">
        <f t="shared" si="1"/>
        <v>317663</v>
      </c>
      <c r="M17" s="189">
        <f t="shared" si="1"/>
        <v>2051587.0589999999</v>
      </c>
      <c r="N17" s="190">
        <f t="shared" si="1"/>
        <v>43899.008000000002</v>
      </c>
      <c r="O17" s="191">
        <f t="shared" si="1"/>
        <v>9236806.7919999994</v>
      </c>
    </row>
    <row r="18" spans="1:16" ht="17.25" customHeight="1" x14ac:dyDescent="0.2">
      <c r="A18" s="199"/>
      <c r="B18" s="179"/>
      <c r="C18" s="179"/>
      <c r="D18" s="179"/>
      <c r="E18" s="180"/>
      <c r="F18" s="179"/>
      <c r="G18" s="179"/>
      <c r="H18" s="179"/>
      <c r="I18" s="179"/>
      <c r="J18" s="179"/>
      <c r="K18" s="179"/>
      <c r="L18" s="179"/>
      <c r="M18" s="179"/>
      <c r="N18" s="180"/>
      <c r="O18" s="181"/>
    </row>
    <row r="19" spans="1:16" ht="30" customHeight="1" x14ac:dyDescent="0.2">
      <c r="A19" s="201" t="s">
        <v>24</v>
      </c>
      <c r="B19" s="179"/>
      <c r="C19" s="179"/>
      <c r="D19" s="179"/>
      <c r="E19" s="180"/>
      <c r="F19" s="179"/>
      <c r="G19" s="179"/>
      <c r="H19" s="179"/>
      <c r="I19" s="179"/>
      <c r="J19" s="179"/>
      <c r="K19" s="179"/>
      <c r="L19" s="179"/>
      <c r="M19" s="179"/>
      <c r="N19" s="180"/>
      <c r="O19" s="181"/>
    </row>
    <row r="20" spans="1:16" ht="17.25" customHeight="1" x14ac:dyDescent="0.2">
      <c r="A20" s="196" t="s">
        <v>18</v>
      </c>
      <c r="B20" s="179">
        <v>31163</v>
      </c>
      <c r="C20" s="179">
        <v>28170</v>
      </c>
      <c r="D20" s="179">
        <v>25528</v>
      </c>
      <c r="E20" s="180">
        <v>712.3</v>
      </c>
      <c r="F20" s="179">
        <v>460</v>
      </c>
      <c r="G20" s="179">
        <v>5135</v>
      </c>
      <c r="H20" s="179">
        <v>612.77700000000004</v>
      </c>
      <c r="I20" s="179">
        <v>2944.9</v>
      </c>
      <c r="J20" s="179">
        <v>0</v>
      </c>
      <c r="K20" s="179">
        <v>13099.555</v>
      </c>
      <c r="L20" s="179">
        <v>22793</v>
      </c>
      <c r="M20" s="179">
        <v>74007.808999999994</v>
      </c>
      <c r="N20" s="180">
        <v>3231.364</v>
      </c>
      <c r="O20" s="181">
        <f>SUM(B20:N20)</f>
        <v>207857.70500000002</v>
      </c>
      <c r="P20" s="2"/>
    </row>
    <row r="21" spans="1:16" ht="17.25" customHeight="1" x14ac:dyDescent="0.2">
      <c r="A21" s="196" t="s">
        <v>19</v>
      </c>
      <c r="B21" s="182">
        <v>12276</v>
      </c>
      <c r="C21" s="182">
        <v>44193</v>
      </c>
      <c r="D21" s="182">
        <v>257</v>
      </c>
      <c r="E21" s="183">
        <v>0</v>
      </c>
      <c r="F21" s="182">
        <v>0</v>
      </c>
      <c r="G21" s="182">
        <v>0</v>
      </c>
      <c r="H21" s="182"/>
      <c r="I21" s="182">
        <v>0</v>
      </c>
      <c r="J21" s="182">
        <v>0</v>
      </c>
      <c r="K21" s="182">
        <v>0</v>
      </c>
      <c r="L21" s="182">
        <v>0</v>
      </c>
      <c r="M21" s="179">
        <v>0</v>
      </c>
      <c r="N21" s="183">
        <v>0</v>
      </c>
      <c r="O21" s="184">
        <f>SUM(B21:N21)</f>
        <v>56726</v>
      </c>
    </row>
    <row r="22" spans="1:16" ht="17.25" customHeight="1" x14ac:dyDescent="0.2">
      <c r="A22" s="196" t="s">
        <v>20</v>
      </c>
      <c r="B22" s="182">
        <v>0</v>
      </c>
      <c r="C22" s="182">
        <v>1647</v>
      </c>
      <c r="D22" s="182">
        <v>0</v>
      </c>
      <c r="E22" s="183">
        <v>0</v>
      </c>
      <c r="F22" s="182">
        <v>0</v>
      </c>
      <c r="G22" s="182">
        <v>0</v>
      </c>
      <c r="H22" s="182"/>
      <c r="I22" s="182">
        <v>237.5</v>
      </c>
      <c r="J22" s="182">
        <v>0</v>
      </c>
      <c r="K22" s="182">
        <v>0</v>
      </c>
      <c r="L22" s="182">
        <v>0</v>
      </c>
      <c r="M22" s="179">
        <v>0</v>
      </c>
      <c r="N22" s="183">
        <v>0</v>
      </c>
      <c r="O22" s="184">
        <f>SUM(B22:N22)</f>
        <v>1884.5</v>
      </c>
      <c r="P22" s="3"/>
    </row>
    <row r="23" spans="1:16" ht="20.25" customHeight="1" x14ac:dyDescent="0.2">
      <c r="A23" s="197" t="s">
        <v>21</v>
      </c>
      <c r="B23" s="186">
        <v>0</v>
      </c>
      <c r="C23" s="186">
        <v>0</v>
      </c>
      <c r="D23" s="186">
        <v>0</v>
      </c>
      <c r="E23" s="187">
        <v>0</v>
      </c>
      <c r="F23" s="186">
        <v>0</v>
      </c>
      <c r="G23" s="186">
        <v>0</v>
      </c>
      <c r="H23" s="186"/>
      <c r="I23" s="186">
        <v>6378.8</v>
      </c>
      <c r="J23" s="186">
        <v>0</v>
      </c>
      <c r="K23" s="186">
        <v>0</v>
      </c>
      <c r="L23" s="186">
        <v>0</v>
      </c>
      <c r="M23" s="179">
        <v>0</v>
      </c>
      <c r="N23" s="187">
        <v>0</v>
      </c>
      <c r="O23" s="188">
        <f>SUM(B23:N23)</f>
        <v>6378.8</v>
      </c>
      <c r="P23" s="4"/>
    </row>
    <row r="24" spans="1:16" s="5" customFormat="1" ht="17.25" customHeight="1" x14ac:dyDescent="0.2">
      <c r="A24" s="198" t="s">
        <v>22</v>
      </c>
      <c r="B24" s="189">
        <f t="shared" ref="B24:O24" si="2">SUM(B20:B23)</f>
        <v>43439</v>
      </c>
      <c r="C24" s="189">
        <f t="shared" si="2"/>
        <v>74010</v>
      </c>
      <c r="D24" s="189">
        <f t="shared" si="2"/>
        <v>25785</v>
      </c>
      <c r="E24" s="190">
        <f t="shared" si="2"/>
        <v>712.3</v>
      </c>
      <c r="F24" s="189">
        <f t="shared" si="2"/>
        <v>460</v>
      </c>
      <c r="G24" s="189">
        <f t="shared" si="2"/>
        <v>5135</v>
      </c>
      <c r="H24" s="189">
        <f t="shared" si="2"/>
        <v>612.77700000000004</v>
      </c>
      <c r="I24" s="189">
        <f t="shared" si="2"/>
        <v>9561.2000000000007</v>
      </c>
      <c r="J24" s="189">
        <f t="shared" si="2"/>
        <v>0</v>
      </c>
      <c r="K24" s="189">
        <f t="shared" si="2"/>
        <v>13099.555</v>
      </c>
      <c r="L24" s="189">
        <f t="shared" si="2"/>
        <v>22793</v>
      </c>
      <c r="M24" s="189">
        <f t="shared" si="2"/>
        <v>74007.808999999994</v>
      </c>
      <c r="N24" s="190">
        <f t="shared" si="2"/>
        <v>3231.364</v>
      </c>
      <c r="O24" s="191">
        <f t="shared" si="2"/>
        <v>272847.005</v>
      </c>
    </row>
    <row r="25" spans="1:16" x14ac:dyDescent="0.2">
      <c r="J25" s="192"/>
    </row>
    <row r="26" spans="1:16" s="6" customFormat="1" x14ac:dyDescent="0.2">
      <c r="A26" s="41" t="s">
        <v>64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71"/>
    </row>
    <row r="27" spans="1:16" s="6" customFormat="1" x14ac:dyDescent="0.2">
      <c r="A27" s="71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71"/>
    </row>
    <row r="31" spans="1:16" x14ac:dyDescent="0.2">
      <c r="O31" s="134"/>
    </row>
    <row r="32" spans="1:16" x14ac:dyDescent="0.2">
      <c r="B32" s="193"/>
    </row>
  </sheetData>
  <mergeCells count="2">
    <mergeCell ref="A1:O1"/>
    <mergeCell ref="A2:O2"/>
  </mergeCells>
  <phoneticPr fontId="2" type="noConversion"/>
  <pageMargins left="0.75" right="0.75" top="1" bottom="1" header="0.5" footer="0.5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32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31" sqref="B31"/>
    </sheetView>
  </sheetViews>
  <sheetFormatPr defaultColWidth="9" defaultRowHeight="12.75" x14ac:dyDescent="0.2"/>
  <cols>
    <col min="1" max="1" width="41.28515625" style="72" bestFit="1" customWidth="1"/>
    <col min="2" max="2" width="13.42578125" style="71" customWidth="1"/>
    <col min="3" max="3" width="11.85546875" style="71" bestFit="1" customWidth="1"/>
    <col min="4" max="4" width="10.28515625" style="71" bestFit="1" customWidth="1"/>
    <col min="5" max="5" width="10.5703125" style="71" customWidth="1"/>
    <col min="6" max="6" width="9.5703125" style="71" customWidth="1"/>
    <col min="7" max="7" width="8.42578125" style="71" bestFit="1" customWidth="1"/>
    <col min="8" max="8" width="8.140625" style="71" customWidth="1"/>
    <col min="9" max="9" width="13.5703125" style="71" bestFit="1" customWidth="1"/>
    <col min="10" max="10" width="13" style="71" bestFit="1" customWidth="1"/>
    <col min="11" max="11" width="12.28515625" style="71" bestFit="1" customWidth="1"/>
    <col min="12" max="12" width="8.7109375" style="71" bestFit="1" customWidth="1"/>
    <col min="13" max="13" width="14.85546875" style="71" customWidth="1"/>
    <col min="14" max="14" width="9.85546875" style="71" customWidth="1"/>
    <col min="15" max="15" width="16" style="72" bestFit="1" customWidth="1"/>
    <col min="16" max="16" width="14" style="1" bestFit="1" customWidth="1"/>
    <col min="17" max="16384" width="9" style="1"/>
  </cols>
  <sheetData>
    <row r="1" spans="1:16" s="83" customFormat="1" ht="20.100000000000001" customHeight="1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6" s="83" customFormat="1" ht="20.100000000000001" customHeight="1" x14ac:dyDescent="0.25">
      <c r="A2" s="223" t="s">
        <v>60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6" ht="17.25" customHeight="1" x14ac:dyDescent="0.2">
      <c r="A3" s="137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84" t="s">
        <v>1</v>
      </c>
    </row>
    <row r="4" spans="1:16" s="18" customFormat="1" ht="25.5" x14ac:dyDescent="0.2">
      <c r="A4" s="194" t="s">
        <v>2</v>
      </c>
      <c r="B4" s="175" t="s">
        <v>3</v>
      </c>
      <c r="C4" s="175" t="s">
        <v>4</v>
      </c>
      <c r="D4" s="175" t="s">
        <v>5</v>
      </c>
      <c r="E4" s="175" t="s">
        <v>6</v>
      </c>
      <c r="F4" s="175" t="s">
        <v>7</v>
      </c>
      <c r="G4" s="175" t="s">
        <v>8</v>
      </c>
      <c r="H4" s="175" t="s">
        <v>9</v>
      </c>
      <c r="I4" s="175" t="s">
        <v>10</v>
      </c>
      <c r="J4" s="175" t="s">
        <v>11</v>
      </c>
      <c r="K4" s="175" t="s">
        <v>12</v>
      </c>
      <c r="L4" s="175" t="s">
        <v>13</v>
      </c>
      <c r="M4" s="175" t="s">
        <v>14</v>
      </c>
      <c r="N4" s="175" t="s">
        <v>15</v>
      </c>
      <c r="O4" s="176" t="s">
        <v>16</v>
      </c>
    </row>
    <row r="5" spans="1:16" ht="30" customHeight="1" x14ac:dyDescent="0.2">
      <c r="A5" s="195" t="s">
        <v>17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/>
    </row>
    <row r="6" spans="1:16" ht="17.25" customHeight="1" x14ac:dyDescent="0.2">
      <c r="A6" s="196" t="s">
        <v>18</v>
      </c>
      <c r="B6" s="125">
        <f>75487+12231</f>
        <v>87718</v>
      </c>
      <c r="C6" s="125">
        <v>509777</v>
      </c>
      <c r="D6" s="125">
        <v>4013801.534</v>
      </c>
      <c r="E6" s="125">
        <v>21259.516</v>
      </c>
      <c r="F6" s="125">
        <v>8424</v>
      </c>
      <c r="G6" s="125">
        <v>72576.247000000003</v>
      </c>
      <c r="H6" s="125">
        <v>8766.5079999999998</v>
      </c>
      <c r="I6" s="125">
        <v>15467.468999999999</v>
      </c>
      <c r="J6" s="125">
        <v>295757</v>
      </c>
      <c r="K6" s="125">
        <v>67312</v>
      </c>
      <c r="L6" s="125">
        <v>262170.59399999998</v>
      </c>
      <c r="M6" s="125">
        <v>907145.38100000005</v>
      </c>
      <c r="N6" s="125">
        <v>44785.129000000001</v>
      </c>
      <c r="O6" s="203">
        <f>SUM(B6:N6)</f>
        <v>6314960.3779999996</v>
      </c>
      <c r="P6" s="2"/>
    </row>
    <row r="7" spans="1:16" ht="17.25" customHeight="1" x14ac:dyDescent="0.2">
      <c r="A7" s="196" t="s">
        <v>19</v>
      </c>
      <c r="B7" s="113">
        <v>112172</v>
      </c>
      <c r="C7" s="113">
        <v>642122</v>
      </c>
      <c r="D7" s="113">
        <v>31986.07</v>
      </c>
      <c r="E7" s="113">
        <v>0</v>
      </c>
      <c r="F7" s="113">
        <v>0</v>
      </c>
      <c r="G7" s="113">
        <v>15633.816000000001</v>
      </c>
      <c r="H7" s="113">
        <v>0</v>
      </c>
      <c r="I7" s="113">
        <v>18232.782999999999</v>
      </c>
      <c r="J7" s="113">
        <v>1018</v>
      </c>
      <c r="K7" s="113">
        <v>18338</v>
      </c>
      <c r="L7" s="113">
        <v>82463.570000000007</v>
      </c>
      <c r="M7" s="125">
        <v>803641.27500000002</v>
      </c>
      <c r="N7" s="113">
        <v>813.88699999999994</v>
      </c>
      <c r="O7" s="204">
        <f>SUM(B7:N7)</f>
        <v>1726421.4010000001</v>
      </c>
    </row>
    <row r="8" spans="1:16" ht="17.25" customHeight="1" x14ac:dyDescent="0.2">
      <c r="A8" s="196" t="s">
        <v>20</v>
      </c>
      <c r="B8" s="113">
        <v>2681</v>
      </c>
      <c r="C8" s="113">
        <v>5255</v>
      </c>
      <c r="D8" s="113"/>
      <c r="E8" s="113">
        <v>0</v>
      </c>
      <c r="F8" s="113">
        <v>0</v>
      </c>
      <c r="G8" s="113"/>
      <c r="H8" s="113">
        <v>0</v>
      </c>
      <c r="I8" s="113">
        <v>320.99</v>
      </c>
      <c r="J8" s="113">
        <v>0</v>
      </c>
      <c r="K8" s="113">
        <v>0</v>
      </c>
      <c r="L8" s="113">
        <v>0</v>
      </c>
      <c r="M8" s="125">
        <v>47.3</v>
      </c>
      <c r="N8" s="113">
        <v>0</v>
      </c>
      <c r="O8" s="204">
        <f>SUM(B8:N8)</f>
        <v>8304.2899999999991</v>
      </c>
      <c r="P8" s="3"/>
    </row>
    <row r="9" spans="1:16" ht="20.25" customHeight="1" x14ac:dyDescent="0.2">
      <c r="A9" s="197" t="s">
        <v>21</v>
      </c>
      <c r="B9" s="205">
        <v>69012</v>
      </c>
      <c r="C9" s="205">
        <v>690397</v>
      </c>
      <c r="D9" s="205"/>
      <c r="E9" s="205">
        <v>0</v>
      </c>
      <c r="F9" s="205">
        <v>0</v>
      </c>
      <c r="G9" s="205"/>
      <c r="H9" s="205">
        <v>0</v>
      </c>
      <c r="I9" s="205">
        <v>204217.81899999999</v>
      </c>
      <c r="J9" s="205">
        <v>0</v>
      </c>
      <c r="K9" s="205">
        <v>23191</v>
      </c>
      <c r="L9" s="205">
        <v>0</v>
      </c>
      <c r="M9" s="125">
        <v>54381.807999999997</v>
      </c>
      <c r="N9" s="205">
        <v>0</v>
      </c>
      <c r="O9" s="206">
        <f>SUM(B9:N9)</f>
        <v>1041199.627</v>
      </c>
      <c r="P9" s="4"/>
    </row>
    <row r="10" spans="1:16" s="11" customFormat="1" ht="17.25" customHeight="1" x14ac:dyDescent="0.2">
      <c r="A10" s="198" t="s">
        <v>22</v>
      </c>
      <c r="B10" s="122">
        <f t="shared" ref="B10:O10" si="0">SUM(B6:B9)</f>
        <v>271583</v>
      </c>
      <c r="C10" s="122">
        <f t="shared" si="0"/>
        <v>1847551</v>
      </c>
      <c r="D10" s="122">
        <f t="shared" si="0"/>
        <v>4045787.6039999998</v>
      </c>
      <c r="E10" s="122">
        <f t="shared" si="0"/>
        <v>21259.516</v>
      </c>
      <c r="F10" s="122">
        <f t="shared" si="0"/>
        <v>8424</v>
      </c>
      <c r="G10" s="122">
        <f t="shared" si="0"/>
        <v>88210.063000000009</v>
      </c>
      <c r="H10" s="122">
        <f t="shared" si="0"/>
        <v>8766.5079999999998</v>
      </c>
      <c r="I10" s="122">
        <f t="shared" si="0"/>
        <v>238239.06099999999</v>
      </c>
      <c r="J10" s="122">
        <f t="shared" si="0"/>
        <v>296775</v>
      </c>
      <c r="K10" s="122">
        <f t="shared" si="0"/>
        <v>108841</v>
      </c>
      <c r="L10" s="122">
        <f t="shared" si="0"/>
        <v>344634.16399999999</v>
      </c>
      <c r="M10" s="122">
        <f t="shared" si="0"/>
        <v>1765215.764</v>
      </c>
      <c r="N10" s="122">
        <f t="shared" si="0"/>
        <v>45599.016000000003</v>
      </c>
      <c r="O10" s="207">
        <f t="shared" si="0"/>
        <v>9090885.6959999986</v>
      </c>
    </row>
    <row r="11" spans="1:16" ht="17.25" customHeight="1" x14ac:dyDescent="0.2">
      <c r="A11" s="199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203"/>
    </row>
    <row r="12" spans="1:16" ht="24.75" customHeight="1" x14ac:dyDescent="0.2">
      <c r="A12" s="200" t="s">
        <v>23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203"/>
    </row>
    <row r="13" spans="1:16" ht="17.25" customHeight="1" x14ac:dyDescent="0.2">
      <c r="A13" s="196" t="s">
        <v>18</v>
      </c>
      <c r="B13" s="208">
        <f>46651+12231</f>
        <v>58882</v>
      </c>
      <c r="C13" s="208">
        <v>477809</v>
      </c>
      <c r="D13" s="208">
        <v>4000012.4709999999</v>
      </c>
      <c r="E13" s="208">
        <v>20699.242999999999</v>
      </c>
      <c r="F13" s="208">
        <v>7855</v>
      </c>
      <c r="G13" s="208">
        <v>68393.179999999993</v>
      </c>
      <c r="H13" s="208">
        <f>H6-H20</f>
        <v>8316.8420000000006</v>
      </c>
      <c r="I13" s="208">
        <v>5772.45</v>
      </c>
      <c r="J13" s="208">
        <v>295757</v>
      </c>
      <c r="K13" s="208">
        <v>53630</v>
      </c>
      <c r="L13" s="208">
        <f>L6-L20</f>
        <v>242726.09699999998</v>
      </c>
      <c r="M13" s="208">
        <v>831980.43500000006</v>
      </c>
      <c r="N13" s="208">
        <f>N6-N20</f>
        <v>43459.580999999998</v>
      </c>
      <c r="O13" s="209">
        <f>SUM(B13:N13)</f>
        <v>6115293.2990000006</v>
      </c>
      <c r="P13" s="2"/>
    </row>
    <row r="14" spans="1:16" ht="17.25" customHeight="1" x14ac:dyDescent="0.2">
      <c r="A14" s="196" t="s">
        <v>19</v>
      </c>
      <c r="B14" s="113">
        <v>97140</v>
      </c>
      <c r="C14" s="113">
        <v>600580</v>
      </c>
      <c r="D14" s="113">
        <v>31724.841</v>
      </c>
      <c r="E14" s="113">
        <v>0</v>
      </c>
      <c r="F14" s="113">
        <v>0</v>
      </c>
      <c r="G14" s="113">
        <v>15633.816000000001</v>
      </c>
      <c r="H14" s="113">
        <f>H7-H21</f>
        <v>0</v>
      </c>
      <c r="I14" s="113">
        <v>18232.782999999999</v>
      </c>
      <c r="J14" s="113">
        <v>1018</v>
      </c>
      <c r="K14" s="113">
        <v>18338</v>
      </c>
      <c r="L14" s="113">
        <f>L7-L21</f>
        <v>82463.570000000007</v>
      </c>
      <c r="M14" s="113">
        <v>803641.27500000002</v>
      </c>
      <c r="N14" s="113">
        <f>N7-N21</f>
        <v>813.88699999999994</v>
      </c>
      <c r="O14" s="204">
        <f>SUM(B14:N14)</f>
        <v>1669586.1720000003</v>
      </c>
    </row>
    <row r="15" spans="1:16" ht="17.25" customHeight="1" x14ac:dyDescent="0.2">
      <c r="A15" s="196" t="s">
        <v>20</v>
      </c>
      <c r="B15" s="113">
        <v>2681</v>
      </c>
      <c r="C15" s="113">
        <v>3903</v>
      </c>
      <c r="D15" s="113"/>
      <c r="E15" s="113">
        <v>0</v>
      </c>
      <c r="F15" s="113">
        <v>0</v>
      </c>
      <c r="G15" s="113"/>
      <c r="H15" s="113">
        <f>H8-H22</f>
        <v>0</v>
      </c>
      <c r="I15" s="113">
        <v>50.267000000000003</v>
      </c>
      <c r="J15" s="113">
        <v>0</v>
      </c>
      <c r="K15" s="113">
        <v>0</v>
      </c>
      <c r="L15" s="113">
        <f>L8-L22</f>
        <v>0</v>
      </c>
      <c r="M15" s="113">
        <v>47.3</v>
      </c>
      <c r="N15" s="113">
        <f>N8-N22</f>
        <v>0</v>
      </c>
      <c r="O15" s="204">
        <f>SUM(B15:N15)</f>
        <v>6681.567</v>
      </c>
      <c r="P15" s="3"/>
    </row>
    <row r="16" spans="1:16" ht="20.25" customHeight="1" x14ac:dyDescent="0.2">
      <c r="A16" s="197" t="s">
        <v>21</v>
      </c>
      <c r="B16" s="118">
        <v>69012</v>
      </c>
      <c r="C16" s="118">
        <v>690397</v>
      </c>
      <c r="D16" s="118"/>
      <c r="E16" s="118">
        <v>0</v>
      </c>
      <c r="F16" s="118">
        <v>0</v>
      </c>
      <c r="G16" s="118"/>
      <c r="H16" s="118">
        <f>H9-H23</f>
        <v>0</v>
      </c>
      <c r="I16" s="118">
        <v>201071.72899999999</v>
      </c>
      <c r="J16" s="118">
        <v>0</v>
      </c>
      <c r="K16" s="118">
        <v>23191</v>
      </c>
      <c r="L16" s="118">
        <f>L9-L23</f>
        <v>0</v>
      </c>
      <c r="M16" s="118">
        <v>54381.807999999997</v>
      </c>
      <c r="N16" s="118">
        <f>N9-N23</f>
        <v>0</v>
      </c>
      <c r="O16" s="210">
        <f>SUM(B16:N16)</f>
        <v>1038053.537</v>
      </c>
      <c r="P16" s="4"/>
    </row>
    <row r="17" spans="1:16" s="11" customFormat="1" ht="17.25" customHeight="1" x14ac:dyDescent="0.2">
      <c r="A17" s="198" t="s">
        <v>22</v>
      </c>
      <c r="B17" s="122">
        <f t="shared" ref="B17:O17" si="1">SUM(B13:B16)</f>
        <v>227715</v>
      </c>
      <c r="C17" s="122">
        <f t="shared" si="1"/>
        <v>1772689</v>
      </c>
      <c r="D17" s="122">
        <f t="shared" si="1"/>
        <v>4031737.3119999999</v>
      </c>
      <c r="E17" s="122">
        <f t="shared" si="1"/>
        <v>20699.242999999999</v>
      </c>
      <c r="F17" s="122">
        <f t="shared" si="1"/>
        <v>7855</v>
      </c>
      <c r="G17" s="122">
        <f t="shared" si="1"/>
        <v>84026.995999999999</v>
      </c>
      <c r="H17" s="122">
        <f t="shared" si="1"/>
        <v>8316.8420000000006</v>
      </c>
      <c r="I17" s="122">
        <f t="shared" si="1"/>
        <v>225127.22899999999</v>
      </c>
      <c r="J17" s="122">
        <f t="shared" si="1"/>
        <v>296775</v>
      </c>
      <c r="K17" s="122">
        <f t="shared" si="1"/>
        <v>95159</v>
      </c>
      <c r="L17" s="122">
        <f t="shared" si="1"/>
        <v>325189.66700000002</v>
      </c>
      <c r="M17" s="122">
        <f t="shared" si="1"/>
        <v>1690050.818</v>
      </c>
      <c r="N17" s="122">
        <f t="shared" si="1"/>
        <v>44273.468000000001</v>
      </c>
      <c r="O17" s="207">
        <f t="shared" si="1"/>
        <v>8829614.5750000011</v>
      </c>
    </row>
    <row r="18" spans="1:16" ht="17.25" customHeight="1" x14ac:dyDescent="0.2">
      <c r="A18" s="199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203"/>
    </row>
    <row r="19" spans="1:16" ht="30" customHeight="1" x14ac:dyDescent="0.2">
      <c r="A19" s="200" t="s">
        <v>24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203"/>
    </row>
    <row r="20" spans="1:16" ht="17.25" customHeight="1" x14ac:dyDescent="0.2">
      <c r="A20" s="196" t="s">
        <v>18</v>
      </c>
      <c r="B20" s="125">
        <v>28836</v>
      </c>
      <c r="C20" s="125">
        <v>31968</v>
      </c>
      <c r="D20" s="125">
        <v>13789.063</v>
      </c>
      <c r="E20" s="125">
        <v>560.27300000000002</v>
      </c>
      <c r="F20" s="125">
        <v>569</v>
      </c>
      <c r="G20" s="125">
        <v>4183.067</v>
      </c>
      <c r="H20" s="125">
        <v>449.666</v>
      </c>
      <c r="I20" s="125">
        <v>9695.0190000000002</v>
      </c>
      <c r="J20" s="125">
        <v>0</v>
      </c>
      <c r="K20" s="125">
        <v>13682</v>
      </c>
      <c r="L20" s="125">
        <v>19444.496999999999</v>
      </c>
      <c r="M20" s="125">
        <v>75164.945999999996</v>
      </c>
      <c r="N20" s="125">
        <v>1325.548</v>
      </c>
      <c r="O20" s="203">
        <f>SUM(B20:N20)</f>
        <v>199667.079</v>
      </c>
      <c r="P20" s="2"/>
    </row>
    <row r="21" spans="1:16" ht="17.25" customHeight="1" x14ac:dyDescent="0.2">
      <c r="A21" s="196" t="s">
        <v>19</v>
      </c>
      <c r="B21" s="113">
        <v>15032</v>
      </c>
      <c r="C21" s="113">
        <v>41542</v>
      </c>
      <c r="D21" s="113">
        <v>261.22899999999998</v>
      </c>
      <c r="E21" s="113">
        <v>0</v>
      </c>
      <c r="F21" s="113">
        <v>0</v>
      </c>
      <c r="G21" s="113"/>
      <c r="H21" s="113">
        <v>0</v>
      </c>
      <c r="I21" s="113">
        <v>0</v>
      </c>
      <c r="J21" s="113">
        <v>0</v>
      </c>
      <c r="K21" s="113"/>
      <c r="L21" s="113">
        <v>0</v>
      </c>
      <c r="M21" s="125">
        <v>0</v>
      </c>
      <c r="N21" s="113">
        <v>0</v>
      </c>
      <c r="O21" s="204">
        <f>SUM(B21:N21)</f>
        <v>56835.228999999999</v>
      </c>
    </row>
    <row r="22" spans="1:16" ht="17.25" customHeight="1" x14ac:dyDescent="0.2">
      <c r="A22" s="196" t="s">
        <v>20</v>
      </c>
      <c r="B22" s="113">
        <v>0</v>
      </c>
      <c r="C22" s="113">
        <v>1352</v>
      </c>
      <c r="D22" s="113"/>
      <c r="E22" s="113">
        <v>0</v>
      </c>
      <c r="F22" s="113">
        <v>0</v>
      </c>
      <c r="G22" s="113"/>
      <c r="H22" s="113">
        <v>0</v>
      </c>
      <c r="I22" s="113">
        <v>270.72300000000001</v>
      </c>
      <c r="J22" s="113">
        <v>0</v>
      </c>
      <c r="K22" s="113"/>
      <c r="L22" s="113">
        <v>0</v>
      </c>
      <c r="M22" s="125">
        <v>0</v>
      </c>
      <c r="N22" s="113">
        <v>0</v>
      </c>
      <c r="O22" s="204">
        <f>SUM(B22:N22)</f>
        <v>1622.723</v>
      </c>
      <c r="P22" s="3"/>
    </row>
    <row r="23" spans="1:16" ht="20.25" customHeight="1" x14ac:dyDescent="0.2">
      <c r="A23" s="197" t="s">
        <v>21</v>
      </c>
      <c r="B23" s="205">
        <v>0</v>
      </c>
      <c r="C23" s="205">
        <v>0</v>
      </c>
      <c r="D23" s="205"/>
      <c r="E23" s="205">
        <v>0</v>
      </c>
      <c r="F23" s="205">
        <v>0</v>
      </c>
      <c r="G23" s="205"/>
      <c r="H23" s="205">
        <v>0</v>
      </c>
      <c r="I23" s="205">
        <v>3146.09</v>
      </c>
      <c r="J23" s="205">
        <v>0</v>
      </c>
      <c r="K23" s="205"/>
      <c r="L23" s="205">
        <v>0</v>
      </c>
      <c r="M23" s="125">
        <v>0</v>
      </c>
      <c r="N23" s="205">
        <v>0</v>
      </c>
      <c r="O23" s="206">
        <f>SUM(B23:N23)</f>
        <v>3146.09</v>
      </c>
      <c r="P23" s="4"/>
    </row>
    <row r="24" spans="1:16" s="11" customFormat="1" ht="17.25" customHeight="1" x14ac:dyDescent="0.2">
      <c r="A24" s="198" t="s">
        <v>22</v>
      </c>
      <c r="B24" s="122">
        <f t="shared" ref="B24:I24" si="2">SUM(B20:B23)</f>
        <v>43868</v>
      </c>
      <c r="C24" s="122">
        <f t="shared" si="2"/>
        <v>74862</v>
      </c>
      <c r="D24" s="122">
        <f t="shared" si="2"/>
        <v>14050.291999999999</v>
      </c>
      <c r="E24" s="122">
        <f t="shared" si="2"/>
        <v>560.27300000000002</v>
      </c>
      <c r="F24" s="122">
        <f t="shared" si="2"/>
        <v>569</v>
      </c>
      <c r="G24" s="122">
        <f t="shared" si="2"/>
        <v>4183.067</v>
      </c>
      <c r="H24" s="122">
        <f t="shared" si="2"/>
        <v>449.666</v>
      </c>
      <c r="I24" s="122">
        <f t="shared" si="2"/>
        <v>13111.832</v>
      </c>
      <c r="J24" s="122">
        <v>0</v>
      </c>
      <c r="K24" s="122">
        <f>SUM(K20:K23)</f>
        <v>13682</v>
      </c>
      <c r="L24" s="122">
        <f>SUM(L20:L23)</f>
        <v>19444.496999999999</v>
      </c>
      <c r="M24" s="122">
        <f>SUM(M20:M23)</f>
        <v>75164.945999999996</v>
      </c>
      <c r="N24" s="122">
        <f>SUM(N20:N23)</f>
        <v>1325.548</v>
      </c>
      <c r="O24" s="207">
        <f>SUM(O20:O23)</f>
        <v>261271.12099999998</v>
      </c>
    </row>
    <row r="25" spans="1:16" x14ac:dyDescent="0.2">
      <c r="J25" s="192"/>
    </row>
    <row r="26" spans="1:16" s="6" customFormat="1" x14ac:dyDescent="0.2">
      <c r="A26" s="41" t="s">
        <v>64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71"/>
    </row>
    <row r="27" spans="1:16" x14ac:dyDescent="0.2">
      <c r="D27" s="133"/>
      <c r="G27" s="133"/>
      <c r="L27" s="133"/>
    </row>
    <row r="31" spans="1:16" x14ac:dyDescent="0.2">
      <c r="O31" s="134"/>
    </row>
    <row r="32" spans="1:16" x14ac:dyDescent="0.2">
      <c r="B32" s="193"/>
    </row>
  </sheetData>
  <mergeCells count="2">
    <mergeCell ref="A1:O1"/>
    <mergeCell ref="A2:O2"/>
  </mergeCells>
  <printOptions horizontalCentered="1"/>
  <pageMargins left="0" right="0" top="0" bottom="0" header="0" footer="0.5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pane xSplit="1" ySplit="4" topLeftCell="B17" activePane="bottomRight" state="frozen"/>
      <selection activeCell="A3" sqref="A3:XFD3"/>
      <selection pane="topRight" activeCell="A3" sqref="A3:XFD3"/>
      <selection pane="bottomLeft" activeCell="A3" sqref="A3:XFD3"/>
      <selection pane="bottomRight" activeCell="A3" sqref="A3:L3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22.7109375" style="19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4.1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56.2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6" t="s">
        <v>73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7">
        <v>1594537.2309999999</v>
      </c>
      <c r="C6" s="217">
        <v>174045.97655999998</v>
      </c>
      <c r="D6" s="217">
        <v>1277.473</v>
      </c>
      <c r="E6" s="217">
        <v>535911.38</v>
      </c>
      <c r="F6" s="217">
        <v>1649.9459999999999</v>
      </c>
      <c r="G6" s="217">
        <v>572287.23800000001</v>
      </c>
      <c r="H6" s="217">
        <v>111658.16099999999</v>
      </c>
      <c r="I6" s="217">
        <v>5147.9390000000003</v>
      </c>
      <c r="J6" s="217">
        <v>2280151.2080000001</v>
      </c>
      <c r="K6" s="217">
        <v>1086147.4410000001</v>
      </c>
      <c r="L6" s="30">
        <f>SUM(B6:K6)</f>
        <v>6362813.9935599994</v>
      </c>
      <c r="M6" s="211"/>
    </row>
    <row r="7" spans="1:13" ht="21.75" customHeight="1" x14ac:dyDescent="0.2">
      <c r="A7" s="29" t="s">
        <v>48</v>
      </c>
      <c r="B7" s="217">
        <v>20651.237000000001</v>
      </c>
      <c r="C7" s="217">
        <v>0</v>
      </c>
      <c r="D7" s="217">
        <v>0</v>
      </c>
      <c r="E7" s="217">
        <v>310002.2</v>
      </c>
      <c r="F7" s="217">
        <v>0</v>
      </c>
      <c r="G7" s="217">
        <v>0</v>
      </c>
      <c r="H7" s="217">
        <v>10153.379000000001</v>
      </c>
      <c r="I7" s="217">
        <v>0</v>
      </c>
      <c r="J7" s="217">
        <v>30544.687999999998</v>
      </c>
      <c r="K7" s="217">
        <v>1892446.1950000001</v>
      </c>
      <c r="L7" s="30">
        <f t="shared" ref="L7:L9" si="0">SUM(B7:K7)</f>
        <v>2263797.699</v>
      </c>
    </row>
    <row r="8" spans="1:13" ht="21.75" customHeight="1" x14ac:dyDescent="0.2">
      <c r="A8" s="29" t="s">
        <v>49</v>
      </c>
      <c r="B8" s="217">
        <v>0</v>
      </c>
      <c r="C8" s="217">
        <v>0</v>
      </c>
      <c r="D8" s="217">
        <v>0</v>
      </c>
      <c r="E8" s="217">
        <v>1044.5630000000001</v>
      </c>
      <c r="F8" s="217">
        <v>0</v>
      </c>
      <c r="G8" s="217">
        <v>0</v>
      </c>
      <c r="H8" s="217">
        <v>0</v>
      </c>
      <c r="I8" s="217">
        <v>0</v>
      </c>
      <c r="J8" s="217">
        <v>27.6</v>
      </c>
      <c r="K8" s="217">
        <v>1799.847</v>
      </c>
      <c r="L8" s="30">
        <f t="shared" si="0"/>
        <v>2872.01</v>
      </c>
    </row>
    <row r="9" spans="1:13" ht="21.75" customHeight="1" x14ac:dyDescent="0.2">
      <c r="A9" s="31" t="s">
        <v>50</v>
      </c>
      <c r="B9" s="217">
        <v>0</v>
      </c>
      <c r="C9" s="217">
        <v>0</v>
      </c>
      <c r="D9" s="217">
        <v>0</v>
      </c>
      <c r="E9" s="217">
        <v>709031.90599999996</v>
      </c>
      <c r="F9" s="217">
        <v>0</v>
      </c>
      <c r="G9" s="217">
        <v>0</v>
      </c>
      <c r="H9" s="217">
        <v>4642.9589999999998</v>
      </c>
      <c r="I9" s="217">
        <v>0</v>
      </c>
      <c r="J9" s="217">
        <v>106378.82799999999</v>
      </c>
      <c r="K9" s="217">
        <v>2163793.415</v>
      </c>
      <c r="L9" s="30">
        <f t="shared" si="0"/>
        <v>2983847.108</v>
      </c>
    </row>
    <row r="10" spans="1:13" ht="21.75" customHeight="1" x14ac:dyDescent="0.2">
      <c r="A10" s="32" t="s">
        <v>16</v>
      </c>
      <c r="B10" s="26">
        <f t="shared" ref="B10:K10" si="1">SUM(B6:B9)</f>
        <v>1615188.4679999999</v>
      </c>
      <c r="C10" s="26">
        <f t="shared" si="1"/>
        <v>174045.97655999998</v>
      </c>
      <c r="D10" s="26">
        <f t="shared" si="1"/>
        <v>1277.473</v>
      </c>
      <c r="E10" s="26">
        <f t="shared" si="1"/>
        <v>1555990.0490000001</v>
      </c>
      <c r="F10" s="26">
        <f t="shared" si="1"/>
        <v>1649.9459999999999</v>
      </c>
      <c r="G10" s="26">
        <f t="shared" si="1"/>
        <v>572287.23800000001</v>
      </c>
      <c r="H10" s="26">
        <f t="shared" si="1"/>
        <v>126454.499</v>
      </c>
      <c r="I10" s="26">
        <f t="shared" si="1"/>
        <v>5147.9390000000003</v>
      </c>
      <c r="J10" s="26">
        <f t="shared" si="1"/>
        <v>2417102.3240000005</v>
      </c>
      <c r="K10" s="26">
        <f t="shared" si="1"/>
        <v>5144186.898</v>
      </c>
      <c r="L10" s="26">
        <f>SUM(L6:L9)</f>
        <v>11613330.810559999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7">
        <v>23064.357</v>
      </c>
      <c r="C12" s="217">
        <v>18718.499749999999</v>
      </c>
      <c r="D12" s="217">
        <v>41.192</v>
      </c>
      <c r="E12" s="217">
        <v>176236.886</v>
      </c>
      <c r="F12" s="217">
        <v>225</v>
      </c>
      <c r="G12" s="217">
        <v>0</v>
      </c>
      <c r="H12" s="217">
        <v>6682.5810000000001</v>
      </c>
      <c r="I12" s="217">
        <v>600</v>
      </c>
      <c r="J12" s="217">
        <v>187911.353</v>
      </c>
      <c r="K12" s="217">
        <v>146025.13099999999</v>
      </c>
      <c r="L12" s="212">
        <f>SUM(B12:K12)</f>
        <v>559504.99974999996</v>
      </c>
    </row>
    <row r="13" spans="1:13" ht="21.75" customHeight="1" x14ac:dyDescent="0.2">
      <c r="A13" s="29" t="str">
        <f>A7</f>
        <v>Pension</v>
      </c>
      <c r="B13" s="217">
        <v>1116.9110000000001</v>
      </c>
      <c r="C13" s="217">
        <v>0</v>
      </c>
      <c r="D13" s="217">
        <v>0</v>
      </c>
      <c r="E13" s="217">
        <v>2940.6729999999998</v>
      </c>
      <c r="F13" s="217">
        <v>0</v>
      </c>
      <c r="G13" s="217">
        <v>0</v>
      </c>
      <c r="H13" s="217">
        <v>4.6310000000000002</v>
      </c>
      <c r="I13" s="217">
        <v>0</v>
      </c>
      <c r="J13" s="217">
        <v>0</v>
      </c>
      <c r="K13" s="217">
        <v>40964.633999999998</v>
      </c>
      <c r="L13" s="212">
        <f t="shared" ref="L13:L15" si="2">SUM(B13:K13)</f>
        <v>45026.848999999995</v>
      </c>
    </row>
    <row r="14" spans="1:13" ht="21.75" customHeight="1" x14ac:dyDescent="0.2">
      <c r="A14" s="29" t="str">
        <f>A8</f>
        <v>Permanent Health Insurance</v>
      </c>
      <c r="B14" s="217">
        <v>0</v>
      </c>
      <c r="C14" s="217">
        <v>0</v>
      </c>
      <c r="D14" s="217">
        <v>0</v>
      </c>
      <c r="E14" s="217">
        <v>647.178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385.9</v>
      </c>
      <c r="L14" s="212">
        <f t="shared" si="2"/>
        <v>1033.078</v>
      </c>
    </row>
    <row r="15" spans="1:13" ht="21.75" customHeight="1" x14ac:dyDescent="0.2">
      <c r="A15" s="31" t="str">
        <f>A9</f>
        <v>Linked Long Term Insurance</v>
      </c>
      <c r="B15" s="217">
        <v>0</v>
      </c>
      <c r="C15" s="217">
        <v>0</v>
      </c>
      <c r="D15" s="217">
        <v>0</v>
      </c>
      <c r="E15" s="217">
        <v>11284.285</v>
      </c>
      <c r="F15" s="217">
        <v>0</v>
      </c>
      <c r="G15" s="217">
        <v>0</v>
      </c>
      <c r="H15" s="217">
        <v>58.048000000000002</v>
      </c>
      <c r="I15" s="217">
        <v>0</v>
      </c>
      <c r="J15" s="217">
        <v>1171.354</v>
      </c>
      <c r="K15" s="217">
        <v>0</v>
      </c>
      <c r="L15" s="212">
        <f t="shared" si="2"/>
        <v>12513.687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24181.268</v>
      </c>
      <c r="C16" s="26">
        <f t="shared" si="3"/>
        <v>18718.499749999999</v>
      </c>
      <c r="D16" s="26">
        <f t="shared" si="3"/>
        <v>41.192</v>
      </c>
      <c r="E16" s="26">
        <f t="shared" si="3"/>
        <v>191109.02200000003</v>
      </c>
      <c r="F16" s="26">
        <f t="shared" si="3"/>
        <v>225</v>
      </c>
      <c r="G16" s="26">
        <f t="shared" si="3"/>
        <v>0</v>
      </c>
      <c r="H16" s="26">
        <f t="shared" si="3"/>
        <v>6745.26</v>
      </c>
      <c r="I16" s="26">
        <f t="shared" si="3"/>
        <v>600</v>
      </c>
      <c r="J16" s="26">
        <f t="shared" si="3"/>
        <v>189082.70699999999</v>
      </c>
      <c r="K16" s="26">
        <f t="shared" si="3"/>
        <v>187375.66499999998</v>
      </c>
      <c r="L16" s="26">
        <f>SUM(L12:L15)</f>
        <v>618078.61375000002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7">
        <v>1571472.8740000001</v>
      </c>
      <c r="C18" s="217">
        <v>155327.47680999996</v>
      </c>
      <c r="D18" s="217">
        <v>1236.2809999999999</v>
      </c>
      <c r="E18" s="217">
        <v>359674.49400000001</v>
      </c>
      <c r="F18" s="217">
        <v>1424.9459999999999</v>
      </c>
      <c r="G18" s="217">
        <v>572287.23800000001</v>
      </c>
      <c r="H18" s="217">
        <v>104975.58</v>
      </c>
      <c r="I18" s="217">
        <v>4547.9390000000003</v>
      </c>
      <c r="J18" s="217">
        <v>2092239.855</v>
      </c>
      <c r="K18" s="217">
        <v>940122.31</v>
      </c>
      <c r="L18" s="212">
        <f>SUM(B18:K18)</f>
        <v>5803308.9938099999</v>
      </c>
    </row>
    <row r="19" spans="1:12" ht="21.75" customHeight="1" x14ac:dyDescent="0.2">
      <c r="A19" s="29" t="str">
        <f>A13</f>
        <v>Pension</v>
      </c>
      <c r="B19" s="217">
        <v>19534.326000000001</v>
      </c>
      <c r="C19" s="217">
        <v>0</v>
      </c>
      <c r="D19" s="217">
        <v>0</v>
      </c>
      <c r="E19" s="217">
        <v>307061.527</v>
      </c>
      <c r="F19" s="217">
        <v>0</v>
      </c>
      <c r="G19" s="217">
        <v>0</v>
      </c>
      <c r="H19" s="217">
        <v>10148.748</v>
      </c>
      <c r="I19" s="217">
        <v>0</v>
      </c>
      <c r="J19" s="217">
        <v>30544.687999999998</v>
      </c>
      <c r="K19" s="217">
        <v>1851481.561</v>
      </c>
      <c r="L19" s="212">
        <f t="shared" ref="L19:L21" si="4">SUM(B19:K19)</f>
        <v>2218770.85</v>
      </c>
    </row>
    <row r="20" spans="1:12" ht="21.75" customHeight="1" x14ac:dyDescent="0.2">
      <c r="A20" s="29" t="str">
        <f>A14</f>
        <v>Permanent Health Insurance</v>
      </c>
      <c r="B20" s="217">
        <v>0</v>
      </c>
      <c r="C20" s="217">
        <v>0</v>
      </c>
      <c r="D20" s="217">
        <v>0</v>
      </c>
      <c r="E20" s="217">
        <v>397.38499999999999</v>
      </c>
      <c r="F20" s="217">
        <v>0</v>
      </c>
      <c r="G20" s="217">
        <v>0</v>
      </c>
      <c r="H20" s="217">
        <v>0</v>
      </c>
      <c r="I20" s="217">
        <v>0</v>
      </c>
      <c r="J20" s="217">
        <v>27.6</v>
      </c>
      <c r="K20" s="217">
        <v>1413.9469999999999</v>
      </c>
      <c r="L20" s="212">
        <f t="shared" si="4"/>
        <v>1838.9319999999998</v>
      </c>
    </row>
    <row r="21" spans="1:12" ht="21.75" customHeight="1" x14ac:dyDescent="0.2">
      <c r="A21" s="31" t="str">
        <f>A15</f>
        <v>Linked Long Term Insurance</v>
      </c>
      <c r="B21" s="217">
        <v>0</v>
      </c>
      <c r="C21" s="217">
        <v>0</v>
      </c>
      <c r="D21" s="217">
        <v>0</v>
      </c>
      <c r="E21" s="217">
        <v>697747.62100000004</v>
      </c>
      <c r="F21" s="217">
        <v>0</v>
      </c>
      <c r="G21" s="217">
        <v>0</v>
      </c>
      <c r="H21" s="217">
        <v>4584.9110000000001</v>
      </c>
      <c r="I21" s="217">
        <v>0</v>
      </c>
      <c r="J21" s="217">
        <v>105207.474</v>
      </c>
      <c r="K21" s="217">
        <v>2163793.415</v>
      </c>
      <c r="L21" s="212">
        <f t="shared" si="4"/>
        <v>2971333.4210000001</v>
      </c>
    </row>
    <row r="22" spans="1:12" ht="21.75" customHeight="1" x14ac:dyDescent="0.2">
      <c r="A22" s="32" t="str">
        <f>A16</f>
        <v>TOTAL</v>
      </c>
      <c r="B22" s="26">
        <f t="shared" ref="B22:L22" si="5">SUM(B18:B21)</f>
        <v>1591007.2000000002</v>
      </c>
      <c r="C22" s="26">
        <f t="shared" si="5"/>
        <v>155327.47680999996</v>
      </c>
      <c r="D22" s="26">
        <f t="shared" si="5"/>
        <v>1236.2809999999999</v>
      </c>
      <c r="E22" s="26">
        <f t="shared" si="5"/>
        <v>1364881.027</v>
      </c>
      <c r="F22" s="26">
        <f t="shared" si="5"/>
        <v>1424.9459999999999</v>
      </c>
      <c r="G22" s="26">
        <f t="shared" si="5"/>
        <v>572287.23800000001</v>
      </c>
      <c r="H22" s="26">
        <f t="shared" si="5"/>
        <v>119709.239</v>
      </c>
      <c r="I22" s="26">
        <f t="shared" si="5"/>
        <v>4547.9390000000003</v>
      </c>
      <c r="J22" s="26">
        <f t="shared" si="5"/>
        <v>2228019.6170000001</v>
      </c>
      <c r="K22" s="26">
        <f t="shared" si="5"/>
        <v>4956811.2330000009</v>
      </c>
      <c r="L22" s="26">
        <f t="shared" si="5"/>
        <v>10995252.19681</v>
      </c>
    </row>
    <row r="23" spans="1:12" x14ac:dyDescent="0.2">
      <c r="A23" s="34"/>
      <c r="B23" s="34"/>
    </row>
    <row r="24" spans="1:12" x14ac:dyDescent="0.2">
      <c r="A24" s="35" t="s">
        <v>51</v>
      </c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74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">
      <c r="D27" s="212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pane xSplit="1" ySplit="4" topLeftCell="B17" activePane="bottomRight" state="frozen"/>
      <selection activeCell="A3" sqref="A3:XFD3"/>
      <selection pane="topRight" activeCell="A3" sqref="A3:XFD3"/>
      <selection pane="bottomLeft" activeCell="A3" sqref="A3:XFD3"/>
      <selection pane="bottomRight" activeCell="A3" sqref="A3:XFD3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22.7109375" style="19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72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4.1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56.2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6" t="s">
        <v>73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2">
        <v>1529644.574</v>
      </c>
      <c r="C6" s="212">
        <v>164699.52600000001</v>
      </c>
      <c r="D6" s="212">
        <v>1470.7080000000001</v>
      </c>
      <c r="E6" s="212">
        <v>496924.283</v>
      </c>
      <c r="F6" s="212">
        <v>2161.674</v>
      </c>
      <c r="G6" s="212">
        <v>468604.37</v>
      </c>
      <c r="H6" s="212">
        <v>73582.493000000002</v>
      </c>
      <c r="I6" s="212">
        <v>5624.7820000000002</v>
      </c>
      <c r="J6" s="212">
        <v>2087429.084</v>
      </c>
      <c r="K6" s="212">
        <v>1068966.486</v>
      </c>
      <c r="L6" s="30">
        <f>SUM(B6:K6)</f>
        <v>5899107.9800000004</v>
      </c>
      <c r="M6" s="211"/>
    </row>
    <row r="7" spans="1:13" ht="21.75" customHeight="1" x14ac:dyDescent="0.2">
      <c r="A7" s="29" t="s">
        <v>48</v>
      </c>
      <c r="B7" s="212">
        <v>14246.861000000001</v>
      </c>
      <c r="C7" s="212">
        <v>18388.661</v>
      </c>
      <c r="D7" s="212">
        <v>0</v>
      </c>
      <c r="E7" s="212">
        <v>252207.29199999999</v>
      </c>
      <c r="F7" s="212">
        <v>0</v>
      </c>
      <c r="G7" s="212">
        <v>0</v>
      </c>
      <c r="H7" s="212">
        <v>11229.728999999999</v>
      </c>
      <c r="I7" s="212">
        <v>0</v>
      </c>
      <c r="J7" s="212">
        <v>17438.386999999999</v>
      </c>
      <c r="K7" s="212">
        <v>1781959.6629999999</v>
      </c>
      <c r="L7" s="30">
        <f t="shared" ref="L7:L9" si="0">SUM(B7:K7)</f>
        <v>2095470.5929999999</v>
      </c>
    </row>
    <row r="8" spans="1:13" ht="21.75" customHeight="1" x14ac:dyDescent="0.2">
      <c r="A8" s="29" t="s">
        <v>49</v>
      </c>
      <c r="B8" s="212"/>
      <c r="C8" s="212">
        <v>0</v>
      </c>
      <c r="D8" s="212">
        <v>0</v>
      </c>
      <c r="E8" s="212">
        <v>1014.002</v>
      </c>
      <c r="F8" s="212">
        <v>0</v>
      </c>
      <c r="G8" s="212">
        <v>0</v>
      </c>
      <c r="H8" s="212">
        <v>0</v>
      </c>
      <c r="I8" s="212">
        <v>0</v>
      </c>
      <c r="J8" s="212">
        <v>25.4</v>
      </c>
      <c r="K8" s="212">
        <v>6863.835</v>
      </c>
      <c r="L8" s="30">
        <f t="shared" si="0"/>
        <v>7903.2370000000001</v>
      </c>
    </row>
    <row r="9" spans="1:13" ht="21.75" customHeight="1" x14ac:dyDescent="0.2">
      <c r="A9" s="31" t="s">
        <v>50</v>
      </c>
      <c r="B9" s="214"/>
      <c r="C9" s="212">
        <v>0</v>
      </c>
      <c r="D9" s="212">
        <v>0</v>
      </c>
      <c r="E9" s="212">
        <v>560858.027</v>
      </c>
      <c r="F9" s="212">
        <v>0</v>
      </c>
      <c r="G9" s="212">
        <v>0</v>
      </c>
      <c r="H9" s="212">
        <v>5246.59</v>
      </c>
      <c r="I9" s="212">
        <v>0</v>
      </c>
      <c r="J9" s="212">
        <v>101863.985</v>
      </c>
      <c r="K9" s="212">
        <v>1861200.9029999999</v>
      </c>
      <c r="L9" s="30">
        <f t="shared" si="0"/>
        <v>2529169.5049999999</v>
      </c>
    </row>
    <row r="10" spans="1:13" ht="21.75" customHeight="1" x14ac:dyDescent="0.2">
      <c r="A10" s="32" t="s">
        <v>16</v>
      </c>
      <c r="B10" s="26">
        <f t="shared" ref="B10:K10" si="1">SUM(B6:B9)</f>
        <v>1543891.4350000001</v>
      </c>
      <c r="C10" s="26">
        <f t="shared" si="1"/>
        <v>183088.18700000001</v>
      </c>
      <c r="D10" s="26">
        <f t="shared" si="1"/>
        <v>1470.7080000000001</v>
      </c>
      <c r="E10" s="26">
        <f t="shared" si="1"/>
        <v>1311003.6039999998</v>
      </c>
      <c r="F10" s="26">
        <f t="shared" si="1"/>
        <v>2161.674</v>
      </c>
      <c r="G10" s="26">
        <f t="shared" si="1"/>
        <v>468604.37</v>
      </c>
      <c r="H10" s="26">
        <f t="shared" si="1"/>
        <v>90058.812000000005</v>
      </c>
      <c r="I10" s="26">
        <f t="shared" si="1"/>
        <v>5624.7820000000002</v>
      </c>
      <c r="J10" s="26">
        <f t="shared" si="1"/>
        <v>2206756.8559999997</v>
      </c>
      <c r="K10" s="26">
        <f t="shared" si="1"/>
        <v>4718990.8870000001</v>
      </c>
      <c r="L10" s="26">
        <f>SUM(L6:L9)</f>
        <v>10531651.315000001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2">
        <v>23030.632000000001</v>
      </c>
      <c r="C12" s="212">
        <v>14886.317999999999</v>
      </c>
      <c r="D12" s="212">
        <v>120.039</v>
      </c>
      <c r="E12" s="212">
        <v>151607.758</v>
      </c>
      <c r="F12" s="212">
        <v>246.142</v>
      </c>
      <c r="G12" s="212">
        <v>0</v>
      </c>
      <c r="H12" s="212">
        <v>6912.9489999999996</v>
      </c>
      <c r="I12" s="212">
        <v>450</v>
      </c>
      <c r="J12" s="212">
        <v>188564.54300000001</v>
      </c>
      <c r="K12" s="212">
        <v>146025.13099999999</v>
      </c>
      <c r="L12" s="212">
        <f>SUM(B12:K12)</f>
        <v>531843.51199999999</v>
      </c>
    </row>
    <row r="13" spans="1:13" ht="21.75" customHeight="1" x14ac:dyDescent="0.2">
      <c r="A13" s="29" t="str">
        <f>A7</f>
        <v>Pension</v>
      </c>
      <c r="B13" s="212">
        <v>1056.9290000000001</v>
      </c>
      <c r="C13" s="212">
        <v>0</v>
      </c>
      <c r="D13" s="212">
        <v>0</v>
      </c>
      <c r="E13" s="212">
        <v>2660.0790000000002</v>
      </c>
      <c r="F13" s="212">
        <v>0</v>
      </c>
      <c r="G13" s="212">
        <v>0</v>
      </c>
      <c r="H13" s="212">
        <v>1.341</v>
      </c>
      <c r="I13" s="212">
        <v>0</v>
      </c>
      <c r="J13" s="212">
        <v>0</v>
      </c>
      <c r="K13" s="212">
        <v>39649.813999999998</v>
      </c>
      <c r="L13" s="212">
        <f t="shared" ref="L13:L15" si="2">SUM(B13:K13)</f>
        <v>43368.163</v>
      </c>
    </row>
    <row r="14" spans="1:13" ht="21.75" customHeight="1" x14ac:dyDescent="0.2">
      <c r="A14" s="29" t="str">
        <f>A8</f>
        <v>Permanent Health Insurance</v>
      </c>
      <c r="B14" s="212"/>
      <c r="C14" s="212">
        <v>0</v>
      </c>
      <c r="D14" s="212">
        <v>0</v>
      </c>
      <c r="E14" s="212">
        <v>514.81899999999996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1700.72</v>
      </c>
      <c r="L14" s="212">
        <f t="shared" si="2"/>
        <v>2215.5389999999998</v>
      </c>
    </row>
    <row r="15" spans="1:13" ht="21.75" customHeight="1" x14ac:dyDescent="0.2">
      <c r="A15" s="31" t="str">
        <f>A9</f>
        <v>Linked Long Term Insurance</v>
      </c>
      <c r="B15" s="212"/>
      <c r="C15" s="212">
        <v>0</v>
      </c>
      <c r="D15" s="212">
        <v>0</v>
      </c>
      <c r="E15" s="212">
        <v>10819.65</v>
      </c>
      <c r="F15" s="212">
        <v>0</v>
      </c>
      <c r="G15" s="212">
        <v>0</v>
      </c>
      <c r="H15" s="212">
        <v>78.587999999999994</v>
      </c>
      <c r="I15" s="212">
        <v>0</v>
      </c>
      <c r="J15" s="212">
        <v>1298.2629999999999</v>
      </c>
      <c r="K15" s="212">
        <v>0</v>
      </c>
      <c r="L15" s="212">
        <f t="shared" si="2"/>
        <v>12196.501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24087.561000000002</v>
      </c>
      <c r="C16" s="26">
        <f t="shared" si="3"/>
        <v>14886.317999999999</v>
      </c>
      <c r="D16" s="26">
        <f t="shared" si="3"/>
        <v>120.039</v>
      </c>
      <c r="E16" s="26">
        <f t="shared" si="3"/>
        <v>165602.30599999998</v>
      </c>
      <c r="F16" s="26">
        <f t="shared" si="3"/>
        <v>246.142</v>
      </c>
      <c r="G16" s="26">
        <f t="shared" si="3"/>
        <v>0</v>
      </c>
      <c r="H16" s="26">
        <f t="shared" si="3"/>
        <v>6992.8779999999997</v>
      </c>
      <c r="I16" s="26">
        <f t="shared" si="3"/>
        <v>450</v>
      </c>
      <c r="J16" s="26">
        <f t="shared" si="3"/>
        <v>189862.80600000001</v>
      </c>
      <c r="K16" s="26">
        <f t="shared" si="3"/>
        <v>187375.66500000001</v>
      </c>
      <c r="L16" s="26">
        <f>SUM(L12:L15)</f>
        <v>589623.71500000008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2">
        <v>1506613.942</v>
      </c>
      <c r="C18" s="212">
        <v>149813.20800000001</v>
      </c>
      <c r="D18" s="212">
        <v>1350.6690000000001</v>
      </c>
      <c r="E18" s="212">
        <v>345316.52500000002</v>
      </c>
      <c r="F18" s="212">
        <v>1915.5319999999999</v>
      </c>
      <c r="G18" s="212">
        <v>468604.37</v>
      </c>
      <c r="H18" s="212">
        <v>66669.543999999994</v>
      </c>
      <c r="I18" s="212">
        <v>5174.7820000000002</v>
      </c>
      <c r="J18" s="212">
        <v>1898864.541</v>
      </c>
      <c r="K18" s="212">
        <v>922941.35499999998</v>
      </c>
      <c r="L18" s="212">
        <f>SUM(B18:K18)</f>
        <v>5367264.4680000003</v>
      </c>
    </row>
    <row r="19" spans="1:12" ht="21.75" customHeight="1" x14ac:dyDescent="0.2">
      <c r="A19" s="29" t="str">
        <f>A13</f>
        <v>Pension</v>
      </c>
      <c r="B19" s="212">
        <v>13189.932000000001</v>
      </c>
      <c r="C19" s="212">
        <v>18388.661</v>
      </c>
      <c r="D19" s="212">
        <v>0</v>
      </c>
      <c r="E19" s="212">
        <v>249547.21299999999</v>
      </c>
      <c r="F19" s="212">
        <v>0</v>
      </c>
      <c r="G19" s="212">
        <v>0</v>
      </c>
      <c r="H19" s="212">
        <v>11228.388000000001</v>
      </c>
      <c r="I19" s="212">
        <v>0</v>
      </c>
      <c r="J19" s="212">
        <v>17438.386999999999</v>
      </c>
      <c r="K19" s="212">
        <v>1742309.8489999999</v>
      </c>
      <c r="L19" s="212">
        <f t="shared" ref="L19:L21" si="4">SUM(B19:K19)</f>
        <v>2052102.43</v>
      </c>
    </row>
    <row r="20" spans="1:12" ht="21.75" customHeight="1" x14ac:dyDescent="0.2">
      <c r="A20" s="29" t="str">
        <f>A14</f>
        <v>Permanent Health Insurance</v>
      </c>
      <c r="B20" s="212"/>
      <c r="C20" s="212">
        <v>0</v>
      </c>
      <c r="D20" s="212">
        <v>0</v>
      </c>
      <c r="E20" s="212">
        <v>499.18299999999999</v>
      </c>
      <c r="F20" s="212">
        <v>0</v>
      </c>
      <c r="G20" s="212">
        <v>0</v>
      </c>
      <c r="H20" s="212">
        <v>0</v>
      </c>
      <c r="I20" s="212">
        <v>0</v>
      </c>
      <c r="J20" s="212">
        <v>25.4</v>
      </c>
      <c r="K20" s="212">
        <v>5163.1149999999998</v>
      </c>
      <c r="L20" s="212">
        <f t="shared" si="4"/>
        <v>5687.6979999999994</v>
      </c>
    </row>
    <row r="21" spans="1:12" ht="21.75" customHeight="1" x14ac:dyDescent="0.2">
      <c r="A21" s="31" t="str">
        <f>A15</f>
        <v>Linked Long Term Insurance</v>
      </c>
      <c r="B21" s="212"/>
      <c r="C21" s="212">
        <v>0</v>
      </c>
      <c r="D21" s="212">
        <v>0</v>
      </c>
      <c r="E21" s="212">
        <v>550038.37699999998</v>
      </c>
      <c r="F21" s="212">
        <v>0</v>
      </c>
      <c r="G21" s="212">
        <v>0</v>
      </c>
      <c r="H21" s="212">
        <v>5168.0020000000004</v>
      </c>
      <c r="I21" s="212">
        <v>0</v>
      </c>
      <c r="J21" s="212">
        <v>100565.72199999999</v>
      </c>
      <c r="K21" s="212">
        <v>1861200.9029999999</v>
      </c>
      <c r="L21" s="212">
        <f t="shared" si="4"/>
        <v>2516973.0039999997</v>
      </c>
    </row>
    <row r="22" spans="1:12" ht="21.75" customHeight="1" x14ac:dyDescent="0.2">
      <c r="A22" s="32" t="str">
        <f>A16</f>
        <v>TOTAL</v>
      </c>
      <c r="B22" s="26">
        <f t="shared" ref="B22:L22" si="5">SUM(B18:B21)</f>
        <v>1519803.8740000001</v>
      </c>
      <c r="C22" s="26">
        <f t="shared" si="5"/>
        <v>168201.86900000001</v>
      </c>
      <c r="D22" s="26">
        <f t="shared" si="5"/>
        <v>1350.6690000000001</v>
      </c>
      <c r="E22" s="26">
        <f t="shared" si="5"/>
        <v>1145401.298</v>
      </c>
      <c r="F22" s="26">
        <f t="shared" si="5"/>
        <v>1915.5319999999999</v>
      </c>
      <c r="G22" s="26">
        <f t="shared" si="5"/>
        <v>468604.37</v>
      </c>
      <c r="H22" s="26">
        <f t="shared" si="5"/>
        <v>83065.934000000008</v>
      </c>
      <c r="I22" s="26">
        <f t="shared" si="5"/>
        <v>5174.7820000000002</v>
      </c>
      <c r="J22" s="26">
        <f t="shared" si="5"/>
        <v>2016894.05</v>
      </c>
      <c r="K22" s="26">
        <f t="shared" si="5"/>
        <v>4531615.2220000001</v>
      </c>
      <c r="L22" s="26">
        <f t="shared" si="5"/>
        <v>9942027.5999999996</v>
      </c>
    </row>
    <row r="23" spans="1:12" x14ac:dyDescent="0.2">
      <c r="A23" s="34"/>
      <c r="B23" s="34"/>
    </row>
    <row r="24" spans="1:12" x14ac:dyDescent="0.2">
      <c r="A24" s="35" t="s">
        <v>51</v>
      </c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74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">
      <c r="D27" s="212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pane xSplit="1" ySplit="4" topLeftCell="B5" activePane="bottomRight" state="frozen"/>
      <selection activeCell="A3" sqref="A3:XFD3"/>
      <selection pane="topRight" activeCell="A3" sqref="A3:XFD3"/>
      <selection pane="bottomLeft" activeCell="A3" sqref="A3:XFD3"/>
      <selection pane="bottomRight" activeCell="A3" sqref="A3:XFD3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23.5703125" style="19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70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4.1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50.2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6" t="s">
        <v>73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2">
        <v>1570639.5279999999</v>
      </c>
      <c r="C6" s="212">
        <v>203271.88500000001</v>
      </c>
      <c r="D6" s="212">
        <v>1608.912</v>
      </c>
      <c r="E6" s="212">
        <v>449915.60700000002</v>
      </c>
      <c r="F6" s="212">
        <v>2710.7820000000002</v>
      </c>
      <c r="G6" s="212">
        <v>457813.59</v>
      </c>
      <c r="H6" s="212">
        <v>88098.255999999994</v>
      </c>
      <c r="I6" s="212">
        <v>6721.0190000000002</v>
      </c>
      <c r="J6" s="212">
        <v>2241017.8650000002</v>
      </c>
      <c r="K6" s="213">
        <v>1118841.844</v>
      </c>
      <c r="L6" s="30">
        <f>SUM(B6:K6)</f>
        <v>6140639.2880000006</v>
      </c>
      <c r="M6" s="211"/>
    </row>
    <row r="7" spans="1:13" ht="21.75" customHeight="1" x14ac:dyDescent="0.2">
      <c r="A7" s="29" t="s">
        <v>48</v>
      </c>
      <c r="B7" s="212">
        <v>30751.763999999999</v>
      </c>
      <c r="C7" s="212">
        <v>48897.536</v>
      </c>
      <c r="D7" s="212">
        <v>0</v>
      </c>
      <c r="E7" s="212">
        <v>278635.80499999999</v>
      </c>
      <c r="F7" s="212">
        <v>0</v>
      </c>
      <c r="G7" s="212">
        <v>0</v>
      </c>
      <c r="H7" s="212">
        <v>11285.614</v>
      </c>
      <c r="I7" s="212">
        <v>0</v>
      </c>
      <c r="J7" s="212">
        <v>33691.213000000003</v>
      </c>
      <c r="K7" s="213">
        <v>1210689.2479999999</v>
      </c>
      <c r="L7" s="30">
        <f t="shared" ref="L7:L9" si="0">SUM(B7:K7)</f>
        <v>1613951.18</v>
      </c>
    </row>
    <row r="8" spans="1:13" ht="21.75" customHeight="1" x14ac:dyDescent="0.2">
      <c r="A8" s="29" t="s">
        <v>49</v>
      </c>
      <c r="B8" s="212"/>
      <c r="C8" s="212">
        <v>0</v>
      </c>
      <c r="D8" s="212">
        <v>0</v>
      </c>
      <c r="E8" s="212">
        <v>1103.17</v>
      </c>
      <c r="F8" s="212">
        <v>0</v>
      </c>
      <c r="G8" s="212">
        <v>0</v>
      </c>
      <c r="H8" s="212">
        <v>0</v>
      </c>
      <c r="I8" s="212">
        <v>0</v>
      </c>
      <c r="J8" s="212">
        <v>28.65</v>
      </c>
      <c r="K8" s="213">
        <v>8619.1579999999994</v>
      </c>
      <c r="L8" s="30">
        <f t="shared" si="0"/>
        <v>9750.9779999999992</v>
      </c>
    </row>
    <row r="9" spans="1:13" ht="21.75" customHeight="1" x14ac:dyDescent="0.2">
      <c r="A9" s="31" t="s">
        <v>50</v>
      </c>
      <c r="B9" s="214">
        <v>-123.878</v>
      </c>
      <c r="C9" s="214">
        <v>0</v>
      </c>
      <c r="D9" s="214">
        <v>0</v>
      </c>
      <c r="E9" s="214">
        <v>370424.82799999998</v>
      </c>
      <c r="F9" s="214">
        <v>0</v>
      </c>
      <c r="G9" s="214">
        <v>0</v>
      </c>
      <c r="H9" s="214">
        <v>5389.4340000000002</v>
      </c>
      <c r="I9" s="214">
        <v>0</v>
      </c>
      <c r="J9" s="214">
        <v>107427.151</v>
      </c>
      <c r="K9" s="215">
        <v>2482962.5970000001</v>
      </c>
      <c r="L9" s="30">
        <f t="shared" si="0"/>
        <v>2966080.1320000002</v>
      </c>
    </row>
    <row r="10" spans="1:13" ht="21.75" customHeight="1" x14ac:dyDescent="0.2">
      <c r="A10" s="32" t="s">
        <v>16</v>
      </c>
      <c r="B10" s="26">
        <f t="shared" ref="B10:K10" si="1">SUM(B6:B9)</f>
        <v>1601267.4139999999</v>
      </c>
      <c r="C10" s="26">
        <f t="shared" si="1"/>
        <v>252169.421</v>
      </c>
      <c r="D10" s="26">
        <f t="shared" si="1"/>
        <v>1608.912</v>
      </c>
      <c r="E10" s="26">
        <f t="shared" si="1"/>
        <v>1100079.4100000001</v>
      </c>
      <c r="F10" s="26">
        <f t="shared" si="1"/>
        <v>2710.7820000000002</v>
      </c>
      <c r="G10" s="26">
        <f t="shared" si="1"/>
        <v>457813.59</v>
      </c>
      <c r="H10" s="26">
        <f t="shared" si="1"/>
        <v>104773.30399999999</v>
      </c>
      <c r="I10" s="26">
        <f t="shared" si="1"/>
        <v>6721.0190000000002</v>
      </c>
      <c r="J10" s="26">
        <f t="shared" si="1"/>
        <v>2382164.8790000002</v>
      </c>
      <c r="K10" s="26">
        <f t="shared" si="1"/>
        <v>4821112.8470000001</v>
      </c>
      <c r="L10" s="26">
        <f>SUM(L6:L9)</f>
        <v>10730421.578000002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2">
        <v>23835.351999999999</v>
      </c>
      <c r="C12" s="212">
        <v>19026.069</v>
      </c>
      <c r="D12" s="212">
        <v>31.887</v>
      </c>
      <c r="E12" s="212">
        <v>125877.90300000001</v>
      </c>
      <c r="F12" s="212">
        <v>418.64800000000002</v>
      </c>
      <c r="G12" s="212">
        <v>0</v>
      </c>
      <c r="H12" s="212">
        <v>9244.107</v>
      </c>
      <c r="I12" s="212">
        <v>900</v>
      </c>
      <c r="J12" s="212">
        <v>151686.64799999999</v>
      </c>
      <c r="K12" s="212">
        <v>127311.137</v>
      </c>
      <c r="L12" s="212">
        <f>SUM(B12:K12)</f>
        <v>458331.75099999993</v>
      </c>
    </row>
    <row r="13" spans="1:13" ht="21.75" customHeight="1" x14ac:dyDescent="0.2">
      <c r="A13" s="29" t="str">
        <f>A7</f>
        <v>Pension</v>
      </c>
      <c r="B13" s="212">
        <v>1002.987</v>
      </c>
      <c r="C13" s="212">
        <v>0</v>
      </c>
      <c r="D13" s="212">
        <v>0</v>
      </c>
      <c r="E13" s="212">
        <v>2372.2449999999999</v>
      </c>
      <c r="F13" s="212">
        <v>0</v>
      </c>
      <c r="G13" s="212">
        <v>0</v>
      </c>
      <c r="H13" s="212">
        <v>5.2359999999999998</v>
      </c>
      <c r="I13" s="212">
        <v>0</v>
      </c>
      <c r="J13" s="212">
        <v>0</v>
      </c>
      <c r="K13" s="212">
        <v>15665.592000000001</v>
      </c>
      <c r="L13" s="212">
        <f t="shared" ref="L13:L15" si="2">SUM(B13:K13)</f>
        <v>19046.060000000001</v>
      </c>
    </row>
    <row r="14" spans="1:13" ht="21.75" customHeight="1" x14ac:dyDescent="0.2">
      <c r="A14" s="29" t="str">
        <f>A8</f>
        <v>Permanent Health Insurance</v>
      </c>
      <c r="B14" s="212"/>
      <c r="C14" s="212">
        <v>0</v>
      </c>
      <c r="D14" s="212">
        <v>0</v>
      </c>
      <c r="E14" s="212">
        <v>634.37300000000005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1904.3009999999999</v>
      </c>
      <c r="L14" s="212">
        <f t="shared" si="2"/>
        <v>2538.674</v>
      </c>
    </row>
    <row r="15" spans="1:13" ht="21.75" customHeight="1" x14ac:dyDescent="0.2">
      <c r="A15" s="31" t="str">
        <f>A9</f>
        <v>Linked Long Term Insurance</v>
      </c>
      <c r="B15" s="212"/>
      <c r="C15" s="212">
        <v>0</v>
      </c>
      <c r="D15" s="212">
        <v>0</v>
      </c>
      <c r="E15" s="212">
        <v>7836.7879999999996</v>
      </c>
      <c r="F15" s="212">
        <v>0</v>
      </c>
      <c r="G15" s="212">
        <v>0</v>
      </c>
      <c r="H15" s="212">
        <v>90.078000000000003</v>
      </c>
      <c r="I15" s="212">
        <v>0</v>
      </c>
      <c r="J15" s="212">
        <v>1501.0250000000001</v>
      </c>
      <c r="K15" s="212">
        <v>0</v>
      </c>
      <c r="L15" s="212">
        <f t="shared" si="2"/>
        <v>9427.8909999999996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24838.339</v>
      </c>
      <c r="C16" s="26">
        <f t="shared" si="3"/>
        <v>19026.069</v>
      </c>
      <c r="D16" s="26">
        <f t="shared" si="3"/>
        <v>31.887</v>
      </c>
      <c r="E16" s="26">
        <f t="shared" si="3"/>
        <v>136721.30900000001</v>
      </c>
      <c r="F16" s="26">
        <f t="shared" si="3"/>
        <v>418.64800000000002</v>
      </c>
      <c r="G16" s="26">
        <f t="shared" si="3"/>
        <v>0</v>
      </c>
      <c r="H16" s="26">
        <f t="shared" si="3"/>
        <v>9339.4210000000003</v>
      </c>
      <c r="I16" s="26">
        <f t="shared" si="3"/>
        <v>900</v>
      </c>
      <c r="J16" s="26">
        <f t="shared" si="3"/>
        <v>153187.67299999998</v>
      </c>
      <c r="K16" s="26">
        <f t="shared" si="3"/>
        <v>144881.03</v>
      </c>
      <c r="L16" s="26">
        <f>SUM(L12:L15)</f>
        <v>489344.37599999993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2">
        <v>1546804.176</v>
      </c>
      <c r="C18" s="212">
        <v>184245.81599999999</v>
      </c>
      <c r="D18" s="212">
        <v>1577.0250000000001</v>
      </c>
      <c r="E18" s="212">
        <v>324037.70400000003</v>
      </c>
      <c r="F18" s="212">
        <v>2292.134</v>
      </c>
      <c r="G18" s="212">
        <v>457813.59</v>
      </c>
      <c r="H18" s="212">
        <v>78854.149000000005</v>
      </c>
      <c r="I18" s="212">
        <v>5821.0190000000002</v>
      </c>
      <c r="J18" s="212">
        <v>2089331.2169999999</v>
      </c>
      <c r="K18" s="212">
        <v>991530.70700000005</v>
      </c>
      <c r="L18" s="212">
        <f>SUM(B18:K18)</f>
        <v>5682307.5370000005</v>
      </c>
    </row>
    <row r="19" spans="1:12" ht="21.75" customHeight="1" x14ac:dyDescent="0.2">
      <c r="A19" s="29" t="str">
        <f>A13</f>
        <v>Pension</v>
      </c>
      <c r="B19" s="212">
        <v>29748.776999999998</v>
      </c>
      <c r="C19" s="212">
        <v>48897.536</v>
      </c>
      <c r="D19" s="212">
        <v>0</v>
      </c>
      <c r="E19" s="212">
        <v>276263.56</v>
      </c>
      <c r="F19" s="212">
        <v>0</v>
      </c>
      <c r="G19" s="212">
        <v>0</v>
      </c>
      <c r="H19" s="212">
        <v>11280.378000000001</v>
      </c>
      <c r="I19" s="212">
        <v>0</v>
      </c>
      <c r="J19" s="212">
        <v>33691.213000000003</v>
      </c>
      <c r="K19" s="212">
        <v>1195023.656</v>
      </c>
      <c r="L19" s="212">
        <f t="shared" ref="L19:L21" si="4">SUM(B19:K19)</f>
        <v>1594905.12</v>
      </c>
    </row>
    <row r="20" spans="1:12" ht="21.75" customHeight="1" x14ac:dyDescent="0.2">
      <c r="A20" s="29" t="str">
        <f>A14</f>
        <v>Permanent Health Insurance</v>
      </c>
      <c r="B20" s="212"/>
      <c r="C20" s="212">
        <v>0</v>
      </c>
      <c r="D20" s="212">
        <v>0</v>
      </c>
      <c r="E20" s="212">
        <v>468.79700000000003</v>
      </c>
      <c r="F20" s="212">
        <v>0</v>
      </c>
      <c r="G20" s="212">
        <v>0</v>
      </c>
      <c r="H20" s="212">
        <v>0</v>
      </c>
      <c r="I20" s="212">
        <v>0</v>
      </c>
      <c r="J20" s="212">
        <v>28.65</v>
      </c>
      <c r="K20" s="212">
        <v>6714.857</v>
      </c>
      <c r="L20" s="212">
        <f t="shared" si="4"/>
        <v>7212.3040000000001</v>
      </c>
    </row>
    <row r="21" spans="1:12" ht="21.75" customHeight="1" x14ac:dyDescent="0.2">
      <c r="A21" s="31" t="str">
        <f>A15</f>
        <v>Linked Long Term Insurance</v>
      </c>
      <c r="B21" s="212">
        <v>-123.878</v>
      </c>
      <c r="C21" s="212">
        <v>0</v>
      </c>
      <c r="D21" s="212">
        <v>0</v>
      </c>
      <c r="E21" s="212">
        <v>362588.04</v>
      </c>
      <c r="F21" s="212">
        <v>0</v>
      </c>
      <c r="G21" s="212">
        <v>0</v>
      </c>
      <c r="H21" s="212">
        <v>5299.3559999999998</v>
      </c>
      <c r="I21" s="212">
        <v>0</v>
      </c>
      <c r="J21" s="212">
        <v>105926.126</v>
      </c>
      <c r="K21" s="212">
        <v>2482962.5970000001</v>
      </c>
      <c r="L21" s="212">
        <f t="shared" si="4"/>
        <v>2956652.2409999999</v>
      </c>
    </row>
    <row r="22" spans="1:12" ht="21.75" customHeight="1" x14ac:dyDescent="0.2">
      <c r="A22" s="32" t="str">
        <f>A16</f>
        <v>TOTAL</v>
      </c>
      <c r="B22" s="26">
        <f t="shared" ref="B22:L22" si="5">SUM(B18:B21)</f>
        <v>1576429.075</v>
      </c>
      <c r="C22" s="26">
        <f t="shared" si="5"/>
        <v>233143.35199999998</v>
      </c>
      <c r="D22" s="26">
        <f t="shared" si="5"/>
        <v>1577.0250000000001</v>
      </c>
      <c r="E22" s="26">
        <f t="shared" si="5"/>
        <v>963358.10100000002</v>
      </c>
      <c r="F22" s="26">
        <f t="shared" si="5"/>
        <v>2292.134</v>
      </c>
      <c r="G22" s="26">
        <f t="shared" si="5"/>
        <v>457813.59</v>
      </c>
      <c r="H22" s="26">
        <f t="shared" si="5"/>
        <v>95433.883000000002</v>
      </c>
      <c r="I22" s="26">
        <f t="shared" si="5"/>
        <v>5821.0190000000002</v>
      </c>
      <c r="J22" s="26">
        <f t="shared" si="5"/>
        <v>2228977.2060000002</v>
      </c>
      <c r="K22" s="26">
        <f t="shared" si="5"/>
        <v>4676231.8169999998</v>
      </c>
      <c r="L22" s="26">
        <f t="shared" si="5"/>
        <v>10241077.202</v>
      </c>
    </row>
    <row r="23" spans="1:12" x14ac:dyDescent="0.2">
      <c r="A23" s="34"/>
      <c r="B23" s="34"/>
    </row>
    <row r="24" spans="1:12" x14ac:dyDescent="0.2">
      <c r="A24" s="35" t="s">
        <v>51</v>
      </c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74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pane xSplit="1" ySplit="4" topLeftCell="B5" activePane="bottomRight" state="frozen"/>
      <selection activeCell="A3" sqref="A3:XFD3"/>
      <selection pane="topRight" activeCell="A3" sqref="A3:XFD3"/>
      <selection pane="bottomLeft" activeCell="A3" sqref="A3:XFD3"/>
      <selection pane="bottomRight" activeCell="A3" sqref="A3:XFD3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16.42578125" style="19" bestFit="1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69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4.1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24.7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" t="s">
        <v>44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2">
        <v>1406426.115</v>
      </c>
      <c r="C6" s="212">
        <v>293582.66800000001</v>
      </c>
      <c r="D6" s="212">
        <v>1943.664</v>
      </c>
      <c r="E6" s="212">
        <v>413739.89399999997</v>
      </c>
      <c r="F6" s="212">
        <v>3187.4319999999998</v>
      </c>
      <c r="G6" s="212">
        <v>420124.62199999997</v>
      </c>
      <c r="H6" s="212">
        <v>98407.19</v>
      </c>
      <c r="I6" s="212">
        <v>7849.1409999999996</v>
      </c>
      <c r="J6" s="212">
        <f>2051953816/1000</f>
        <v>2051953.8160000001</v>
      </c>
      <c r="K6" s="213">
        <v>1037798.978</v>
      </c>
      <c r="L6" s="30">
        <f>SUM(B6:K6)</f>
        <v>5735013.5199999996</v>
      </c>
      <c r="M6" s="211"/>
    </row>
    <row r="7" spans="1:13" ht="21.75" customHeight="1" x14ac:dyDescent="0.2">
      <c r="A7" s="29" t="s">
        <v>48</v>
      </c>
      <c r="B7" s="212">
        <v>67907.845000000001</v>
      </c>
      <c r="C7" s="212">
        <v>76541.53</v>
      </c>
      <c r="D7" s="212">
        <v>0</v>
      </c>
      <c r="E7" s="212">
        <v>231900.91699999999</v>
      </c>
      <c r="F7" s="212">
        <v>0</v>
      </c>
      <c r="G7" s="212">
        <v>0</v>
      </c>
      <c r="H7" s="212">
        <v>14791.736999999999</v>
      </c>
      <c r="I7" s="212">
        <v>0</v>
      </c>
      <c r="J7" s="212">
        <v>0</v>
      </c>
      <c r="K7" s="213">
        <v>1624492.9509999999</v>
      </c>
      <c r="L7" s="30">
        <f t="shared" ref="L7:L9" si="0">SUM(B7:K7)</f>
        <v>2015634.98</v>
      </c>
    </row>
    <row r="8" spans="1:13" ht="21.75" customHeight="1" x14ac:dyDescent="0.2">
      <c r="A8" s="29" t="s">
        <v>49</v>
      </c>
      <c r="B8" s="212"/>
      <c r="C8" s="212">
        <v>0</v>
      </c>
      <c r="D8" s="212">
        <v>0</v>
      </c>
      <c r="E8" s="212">
        <v>959.29200000000003</v>
      </c>
      <c r="F8" s="212">
        <v>0</v>
      </c>
      <c r="G8" s="212">
        <v>0</v>
      </c>
      <c r="H8" s="212">
        <v>0</v>
      </c>
      <c r="I8" s="212">
        <v>0</v>
      </c>
      <c r="J8" s="212">
        <f>24050/1000</f>
        <v>24.05</v>
      </c>
      <c r="K8" s="213">
        <v>9510.51</v>
      </c>
      <c r="L8" s="30">
        <f t="shared" si="0"/>
        <v>10493.852000000001</v>
      </c>
    </row>
    <row r="9" spans="1:13" ht="21.75" customHeight="1" x14ac:dyDescent="0.2">
      <c r="A9" s="31" t="s">
        <v>50</v>
      </c>
      <c r="B9" s="214"/>
      <c r="C9" s="214">
        <v>0</v>
      </c>
      <c r="D9" s="214">
        <v>0</v>
      </c>
      <c r="E9" s="214">
        <v>387409.01500000001</v>
      </c>
      <c r="F9" s="214">
        <v>0</v>
      </c>
      <c r="G9" s="214">
        <v>0</v>
      </c>
      <c r="H9" s="214">
        <v>6298.741</v>
      </c>
      <c r="I9" s="214">
        <v>0</v>
      </c>
      <c r="J9" s="214">
        <f>93083991/1000</f>
        <v>93083.990999999995</v>
      </c>
      <c r="K9" s="215">
        <v>1723188.9650000001</v>
      </c>
      <c r="L9" s="30">
        <f t="shared" si="0"/>
        <v>2209980.7120000003</v>
      </c>
    </row>
    <row r="10" spans="1:13" ht="21.75" customHeight="1" x14ac:dyDescent="0.2">
      <c r="A10" s="32" t="s">
        <v>16</v>
      </c>
      <c r="B10" s="26">
        <f t="shared" ref="B10:K10" si="1">SUM(B6:B9)</f>
        <v>1474333.96</v>
      </c>
      <c r="C10" s="26">
        <f t="shared" si="1"/>
        <v>370124.19799999997</v>
      </c>
      <c r="D10" s="26">
        <f t="shared" si="1"/>
        <v>1943.664</v>
      </c>
      <c r="E10" s="26">
        <f t="shared" si="1"/>
        <v>1034009.118</v>
      </c>
      <c r="F10" s="26">
        <f t="shared" si="1"/>
        <v>3187.4319999999998</v>
      </c>
      <c r="G10" s="26">
        <f t="shared" si="1"/>
        <v>420124.62199999997</v>
      </c>
      <c r="H10" s="26">
        <f t="shared" si="1"/>
        <v>119497.66799999999</v>
      </c>
      <c r="I10" s="26">
        <f t="shared" si="1"/>
        <v>7849.1409999999996</v>
      </c>
      <c r="J10" s="26">
        <f t="shared" si="1"/>
        <v>2145061.8570000003</v>
      </c>
      <c r="K10" s="26">
        <f t="shared" si="1"/>
        <v>4394991.4040000001</v>
      </c>
      <c r="L10" s="26">
        <f>SUM(L6:L9)</f>
        <v>9971123.0639999993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2">
        <v>36005.913</v>
      </c>
      <c r="C12" s="212">
        <v>23994.332999999999</v>
      </c>
      <c r="D12" s="212">
        <v>98.366</v>
      </c>
      <c r="E12" s="212">
        <v>102105.673</v>
      </c>
      <c r="F12" s="212">
        <v>355.84399999999999</v>
      </c>
      <c r="G12" s="212">
        <v>0</v>
      </c>
      <c r="H12" s="212">
        <v>15843.341</v>
      </c>
      <c r="I12" s="212">
        <v>849.81600000000003</v>
      </c>
      <c r="J12" s="212">
        <v>145435.72899999999</v>
      </c>
      <c r="K12" s="212">
        <v>153172.07800000001</v>
      </c>
      <c r="L12" s="212">
        <f>SUM(B12:K12)</f>
        <v>477861.09299999999</v>
      </c>
    </row>
    <row r="13" spans="1:13" ht="21.75" customHeight="1" x14ac:dyDescent="0.2">
      <c r="A13" s="29" t="str">
        <f>A7</f>
        <v>Pension</v>
      </c>
      <c r="B13" s="212">
        <v>1195.3209999999999</v>
      </c>
      <c r="C13" s="212">
        <v>0</v>
      </c>
      <c r="D13" s="212">
        <v>0</v>
      </c>
      <c r="E13" s="212">
        <v>2172.8290000000002</v>
      </c>
      <c r="F13" s="212">
        <v>0</v>
      </c>
      <c r="G13" s="212">
        <v>0</v>
      </c>
      <c r="H13" s="212">
        <v>7.4859999999999998</v>
      </c>
      <c r="I13" s="212">
        <v>0</v>
      </c>
      <c r="J13" s="212">
        <v>0</v>
      </c>
      <c r="K13" s="212">
        <v>6558.1030000000001</v>
      </c>
      <c r="L13" s="212">
        <f t="shared" ref="L13:L15" si="2">SUM(B13:K13)</f>
        <v>9933.7389999999996</v>
      </c>
    </row>
    <row r="14" spans="1:13" ht="21.75" customHeight="1" x14ac:dyDescent="0.2">
      <c r="A14" s="29" t="str">
        <f>A8</f>
        <v>Permanent Health Insurance</v>
      </c>
      <c r="B14" s="212"/>
      <c r="C14" s="212">
        <v>0</v>
      </c>
      <c r="D14" s="212">
        <v>0</v>
      </c>
      <c r="E14" s="212">
        <v>923.21199999999999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2330.6489999999999</v>
      </c>
      <c r="L14" s="212">
        <f t="shared" si="2"/>
        <v>3253.8609999999999</v>
      </c>
    </row>
    <row r="15" spans="1:13" ht="21.75" customHeight="1" x14ac:dyDescent="0.2">
      <c r="A15" s="31" t="str">
        <f>A9</f>
        <v>Linked Long Term Insurance</v>
      </c>
      <c r="B15" s="212"/>
      <c r="C15" s="212">
        <v>0</v>
      </c>
      <c r="D15" s="212">
        <v>0</v>
      </c>
      <c r="E15" s="212">
        <v>6960.4880000000003</v>
      </c>
      <c r="F15" s="212">
        <v>0</v>
      </c>
      <c r="G15" s="212">
        <v>0</v>
      </c>
      <c r="H15" s="212">
        <v>97.492999999999995</v>
      </c>
      <c r="I15" s="212">
        <v>0</v>
      </c>
      <c r="J15" s="212">
        <v>1761.8009999999999</v>
      </c>
      <c r="K15" s="212">
        <v>0</v>
      </c>
      <c r="L15" s="212">
        <f t="shared" si="2"/>
        <v>8819.7820000000011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37201.233999999997</v>
      </c>
      <c r="C16" s="26">
        <f t="shared" si="3"/>
        <v>23994.332999999999</v>
      </c>
      <c r="D16" s="26">
        <f t="shared" si="3"/>
        <v>98.366</v>
      </c>
      <c r="E16" s="26">
        <f t="shared" si="3"/>
        <v>112162.20199999999</v>
      </c>
      <c r="F16" s="26">
        <f t="shared" si="3"/>
        <v>355.84399999999999</v>
      </c>
      <c r="G16" s="26">
        <f t="shared" si="3"/>
        <v>0</v>
      </c>
      <c r="H16" s="26">
        <f t="shared" si="3"/>
        <v>15948.320000000002</v>
      </c>
      <c r="I16" s="26">
        <f t="shared" si="3"/>
        <v>849.81600000000003</v>
      </c>
      <c r="J16" s="26">
        <f t="shared" si="3"/>
        <v>147197.53</v>
      </c>
      <c r="K16" s="26">
        <f t="shared" si="3"/>
        <v>162060.83000000002</v>
      </c>
      <c r="L16" s="26">
        <f>SUM(L12:L15)</f>
        <v>499868.47499999998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2">
        <v>1370420.202</v>
      </c>
      <c r="C18" s="212">
        <v>269588.33500000002</v>
      </c>
      <c r="D18" s="212">
        <v>1845.298</v>
      </c>
      <c r="E18" s="212">
        <v>311634.22100000002</v>
      </c>
      <c r="F18" s="212">
        <v>2831.5880000000002</v>
      </c>
      <c r="G18" s="212">
        <v>420124.62199999997</v>
      </c>
      <c r="H18" s="212">
        <v>82563.849000000002</v>
      </c>
      <c r="I18" s="212">
        <v>6999.3249999999998</v>
      </c>
      <c r="J18" s="212">
        <f>1906518087/1000</f>
        <v>1906518.0870000001</v>
      </c>
      <c r="K18" s="212">
        <v>884626.9</v>
      </c>
      <c r="L18" s="212">
        <f>SUM(B18:K18)</f>
        <v>5257152.4270000001</v>
      </c>
    </row>
    <row r="19" spans="1:12" ht="21.75" customHeight="1" x14ac:dyDescent="0.2">
      <c r="A19" s="29" t="str">
        <f>A13</f>
        <v>Pension</v>
      </c>
      <c r="B19" s="212">
        <v>66712.524000000005</v>
      </c>
      <c r="C19" s="212">
        <v>76541.53</v>
      </c>
      <c r="D19" s="212">
        <v>0</v>
      </c>
      <c r="E19" s="212">
        <v>229728.08799999999</v>
      </c>
      <c r="F19" s="212">
        <v>0</v>
      </c>
      <c r="G19" s="212">
        <v>0</v>
      </c>
      <c r="H19" s="212">
        <v>14784.251</v>
      </c>
      <c r="I19" s="212">
        <v>0</v>
      </c>
      <c r="J19" s="212">
        <v>0</v>
      </c>
      <c r="K19" s="212">
        <v>1617934.848</v>
      </c>
      <c r="L19" s="212">
        <f t="shared" ref="L19:L21" si="4">SUM(B19:K19)</f>
        <v>2005701.2409999999</v>
      </c>
    </row>
    <row r="20" spans="1:12" ht="21.75" customHeight="1" x14ac:dyDescent="0.2">
      <c r="A20" s="29" t="str">
        <f>A14</f>
        <v>Permanent Health Insurance</v>
      </c>
      <c r="B20" s="212"/>
      <c r="C20" s="212">
        <v>0</v>
      </c>
      <c r="D20" s="212">
        <v>0</v>
      </c>
      <c r="E20" s="212">
        <v>36.08</v>
      </c>
      <c r="F20" s="212">
        <v>0</v>
      </c>
      <c r="G20" s="212">
        <v>0</v>
      </c>
      <c r="H20" s="212">
        <v>0</v>
      </c>
      <c r="I20" s="212">
        <v>0</v>
      </c>
      <c r="J20" s="212">
        <f>24050/1000</f>
        <v>24.05</v>
      </c>
      <c r="K20" s="212">
        <v>7179.8609999999999</v>
      </c>
      <c r="L20" s="212">
        <f t="shared" si="4"/>
        <v>7239.991</v>
      </c>
    </row>
    <row r="21" spans="1:12" ht="21.75" customHeight="1" x14ac:dyDescent="0.2">
      <c r="A21" s="31" t="str">
        <f>A15</f>
        <v>Linked Long Term Insurance</v>
      </c>
      <c r="B21" s="212"/>
      <c r="C21" s="212">
        <v>0</v>
      </c>
      <c r="D21" s="212">
        <v>0</v>
      </c>
      <c r="E21" s="212">
        <v>380448.527</v>
      </c>
      <c r="F21" s="212">
        <v>0</v>
      </c>
      <c r="G21" s="212">
        <v>0</v>
      </c>
      <c r="H21" s="212">
        <v>6201.2479999999996</v>
      </c>
      <c r="I21" s="212">
        <v>0</v>
      </c>
      <c r="J21" s="212">
        <f>91322190/1000</f>
        <v>91322.19</v>
      </c>
      <c r="K21" s="212">
        <v>1723188.9650000001</v>
      </c>
      <c r="L21" s="212">
        <f t="shared" si="4"/>
        <v>2201160.9300000002</v>
      </c>
    </row>
    <row r="22" spans="1:12" ht="21.75" customHeight="1" x14ac:dyDescent="0.2">
      <c r="A22" s="32" t="str">
        <f>A16</f>
        <v>TOTAL</v>
      </c>
      <c r="B22" s="26">
        <f t="shared" ref="B22:L22" si="5">SUM(B18:B21)</f>
        <v>1437132.726</v>
      </c>
      <c r="C22" s="26">
        <f t="shared" si="5"/>
        <v>346129.86499999999</v>
      </c>
      <c r="D22" s="26">
        <f t="shared" si="5"/>
        <v>1845.298</v>
      </c>
      <c r="E22" s="26">
        <f t="shared" si="5"/>
        <v>921846.91599999997</v>
      </c>
      <c r="F22" s="26">
        <f t="shared" si="5"/>
        <v>2831.5880000000002</v>
      </c>
      <c r="G22" s="26">
        <f t="shared" si="5"/>
        <v>420124.62199999997</v>
      </c>
      <c r="H22" s="26">
        <f t="shared" si="5"/>
        <v>103549.348</v>
      </c>
      <c r="I22" s="26">
        <f t="shared" si="5"/>
        <v>6999.3249999999998</v>
      </c>
      <c r="J22" s="26">
        <f t="shared" si="5"/>
        <v>1997864.327</v>
      </c>
      <c r="K22" s="26">
        <f t="shared" si="5"/>
        <v>4232930.574</v>
      </c>
      <c r="L22" s="26">
        <f t="shared" si="5"/>
        <v>9471254.5889999997</v>
      </c>
    </row>
    <row r="23" spans="1:12" x14ac:dyDescent="0.2">
      <c r="A23" s="34"/>
      <c r="B23" s="34"/>
    </row>
    <row r="24" spans="1:12" x14ac:dyDescent="0.2">
      <c r="A24" s="35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51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pane xSplit="1" ySplit="4" topLeftCell="B5" activePane="bottomRight" state="frozen"/>
      <selection activeCell="A3" sqref="A3:XFD3"/>
      <selection pane="topRight" activeCell="A3" sqref="A3:XFD3"/>
      <selection pane="bottomLeft" activeCell="A3" sqref="A3:XFD3"/>
      <selection pane="bottomRight" activeCell="A3" sqref="A3:XFD3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16.42578125" style="19" bestFit="1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68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4.1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24.7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" t="s">
        <v>44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2">
        <v>1297189.29</v>
      </c>
      <c r="C6" s="212">
        <v>235684.86199999999</v>
      </c>
      <c r="D6" s="212">
        <v>2376.3159999999998</v>
      </c>
      <c r="E6" s="212">
        <v>374248.69199999998</v>
      </c>
      <c r="F6" s="212">
        <v>3672.0680000000002</v>
      </c>
      <c r="G6" s="212">
        <v>396458.43900000001</v>
      </c>
      <c r="H6" s="212">
        <v>101097.588</v>
      </c>
      <c r="I6" s="212">
        <v>8901.6579999999994</v>
      </c>
      <c r="J6" s="212">
        <v>1768301.888</v>
      </c>
      <c r="K6" s="213">
        <v>989948.25199999998</v>
      </c>
      <c r="L6" s="30">
        <f>SUM(B6:K6)</f>
        <v>5177879.0530000003</v>
      </c>
      <c r="M6" s="211"/>
    </row>
    <row r="7" spans="1:13" ht="21.75" customHeight="1" x14ac:dyDescent="0.2">
      <c r="A7" s="29" t="s">
        <v>48</v>
      </c>
      <c r="B7" s="212">
        <v>122717.09</v>
      </c>
      <c r="C7" s="212">
        <v>10975.441999999999</v>
      </c>
      <c r="D7" s="212">
        <v>0</v>
      </c>
      <c r="E7" s="212">
        <v>209629.09099999999</v>
      </c>
      <c r="F7" s="212">
        <v>0</v>
      </c>
      <c r="G7" s="212">
        <v>0</v>
      </c>
      <c r="H7" s="212">
        <v>15668.661</v>
      </c>
      <c r="I7" s="212">
        <v>0</v>
      </c>
      <c r="J7" s="212">
        <v>2889035.4350000001</v>
      </c>
      <c r="K7" s="213">
        <v>1421793.0630000001</v>
      </c>
      <c r="L7" s="30">
        <f t="shared" ref="L7:L9" si="0">SUM(B7:K7)</f>
        <v>4669818.7819999997</v>
      </c>
    </row>
    <row r="8" spans="1:13" ht="21.75" customHeight="1" x14ac:dyDescent="0.2">
      <c r="A8" s="29" t="s">
        <v>49</v>
      </c>
      <c r="B8" s="212"/>
      <c r="C8" s="212">
        <v>0</v>
      </c>
      <c r="D8" s="212">
        <v>0</v>
      </c>
      <c r="E8" s="212">
        <v>1094.788</v>
      </c>
      <c r="F8" s="212">
        <v>0</v>
      </c>
      <c r="G8" s="212">
        <v>0</v>
      </c>
      <c r="H8" s="212">
        <v>0</v>
      </c>
      <c r="I8" s="212">
        <v>0</v>
      </c>
      <c r="J8" s="212">
        <v>20.7</v>
      </c>
      <c r="K8" s="213">
        <v>5744.1480000000001</v>
      </c>
      <c r="L8" s="30">
        <f t="shared" si="0"/>
        <v>6859.6360000000004</v>
      </c>
    </row>
    <row r="9" spans="1:13" ht="21.75" customHeight="1" x14ac:dyDescent="0.2">
      <c r="A9" s="31" t="s">
        <v>50</v>
      </c>
      <c r="B9" s="214">
        <v>-2039.1030000000001</v>
      </c>
      <c r="C9" s="214">
        <v>0</v>
      </c>
      <c r="D9" s="214">
        <v>0</v>
      </c>
      <c r="E9" s="214">
        <v>291800.89</v>
      </c>
      <c r="F9" s="214">
        <v>0</v>
      </c>
      <c r="G9" s="214">
        <v>0</v>
      </c>
      <c r="H9" s="214">
        <v>3715.12</v>
      </c>
      <c r="I9" s="214">
        <v>0</v>
      </c>
      <c r="J9" s="214">
        <v>89085.101999999999</v>
      </c>
      <c r="K9" s="215">
        <v>1609255.12</v>
      </c>
      <c r="L9" s="30">
        <f t="shared" si="0"/>
        <v>1991817.1290000002</v>
      </c>
    </row>
    <row r="10" spans="1:13" ht="21.75" customHeight="1" x14ac:dyDescent="0.2">
      <c r="A10" s="32" t="s">
        <v>16</v>
      </c>
      <c r="B10" s="26">
        <f t="shared" ref="B10:K10" si="1">SUM(B6:B9)</f>
        <v>1417867.2770000002</v>
      </c>
      <c r="C10" s="26">
        <f t="shared" si="1"/>
        <v>246660.304</v>
      </c>
      <c r="D10" s="26">
        <f t="shared" si="1"/>
        <v>2376.3159999999998</v>
      </c>
      <c r="E10" s="26">
        <f t="shared" si="1"/>
        <v>876773.46099999989</v>
      </c>
      <c r="F10" s="26">
        <f t="shared" si="1"/>
        <v>3672.0680000000002</v>
      </c>
      <c r="G10" s="26">
        <f t="shared" si="1"/>
        <v>396458.43900000001</v>
      </c>
      <c r="H10" s="26">
        <f t="shared" si="1"/>
        <v>120481.36900000001</v>
      </c>
      <c r="I10" s="26">
        <f t="shared" si="1"/>
        <v>8901.6579999999994</v>
      </c>
      <c r="J10" s="26">
        <f t="shared" si="1"/>
        <v>4746443.125</v>
      </c>
      <c r="K10" s="26">
        <f t="shared" si="1"/>
        <v>4026740.5830000001</v>
      </c>
      <c r="L10" s="26">
        <f>SUM(L6:L9)</f>
        <v>11846374.600000001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2">
        <v>46734.311000000002</v>
      </c>
      <c r="C12" s="212">
        <v>20284.906999999999</v>
      </c>
      <c r="D12" s="212">
        <v>121.248</v>
      </c>
      <c r="E12" s="212">
        <v>85437.263000000006</v>
      </c>
      <c r="F12" s="212">
        <v>485.73700000000002</v>
      </c>
      <c r="G12" s="212">
        <v>0</v>
      </c>
      <c r="H12" s="212">
        <v>17138.852999999999</v>
      </c>
      <c r="I12" s="212">
        <v>943.59199999999998</v>
      </c>
      <c r="J12" s="212">
        <v>88344.561000000002</v>
      </c>
      <c r="K12" s="212">
        <v>143989.09</v>
      </c>
      <c r="L12" s="212">
        <f>SUM(B12:K12)</f>
        <v>403479.56200000003</v>
      </c>
    </row>
    <row r="13" spans="1:13" ht="21.75" customHeight="1" x14ac:dyDescent="0.2">
      <c r="A13" s="29" t="str">
        <f>A7</f>
        <v>Pension</v>
      </c>
      <c r="B13" s="212">
        <v>826.08</v>
      </c>
      <c r="C13" s="212">
        <v>0</v>
      </c>
      <c r="D13" s="212">
        <v>0</v>
      </c>
      <c r="E13" s="212">
        <v>1921.845</v>
      </c>
      <c r="F13" s="212">
        <v>0</v>
      </c>
      <c r="G13" s="212">
        <v>0</v>
      </c>
      <c r="H13" s="212">
        <v>5.218</v>
      </c>
      <c r="I13" s="212">
        <v>0</v>
      </c>
      <c r="J13" s="212">
        <v>0</v>
      </c>
      <c r="K13" s="212">
        <v>14368.944</v>
      </c>
      <c r="L13" s="212">
        <f t="shared" ref="L13:L15" si="2">SUM(B13:K13)</f>
        <v>17122.087</v>
      </c>
    </row>
    <row r="14" spans="1:13" ht="21.75" customHeight="1" x14ac:dyDescent="0.2">
      <c r="A14" s="29" t="str">
        <f>A8</f>
        <v>Permanent Health Insurance</v>
      </c>
      <c r="B14" s="212"/>
      <c r="C14" s="212">
        <v>0</v>
      </c>
      <c r="D14" s="212">
        <v>0</v>
      </c>
      <c r="E14" s="212">
        <v>709.96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2446.5569999999998</v>
      </c>
      <c r="L14" s="212">
        <f t="shared" si="2"/>
        <v>3156.5169999999998</v>
      </c>
    </row>
    <row r="15" spans="1:13" ht="21.75" customHeight="1" x14ac:dyDescent="0.2">
      <c r="A15" s="31" t="str">
        <f>A9</f>
        <v>Linked Long Term Insurance</v>
      </c>
      <c r="B15" s="212"/>
      <c r="C15" s="212">
        <v>0</v>
      </c>
      <c r="D15" s="212">
        <v>0</v>
      </c>
      <c r="E15" s="212">
        <v>6583.1559999999999</v>
      </c>
      <c r="F15" s="212">
        <v>0</v>
      </c>
      <c r="G15" s="212">
        <v>0</v>
      </c>
      <c r="H15" s="212">
        <v>92.727999999999994</v>
      </c>
      <c r="I15" s="212">
        <v>0</v>
      </c>
      <c r="J15" s="212">
        <v>1905.76</v>
      </c>
      <c r="K15" s="212">
        <v>0</v>
      </c>
      <c r="L15" s="212">
        <f t="shared" si="2"/>
        <v>8581.6440000000002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47560.391000000003</v>
      </c>
      <c r="C16" s="26">
        <f t="shared" si="3"/>
        <v>20284.906999999999</v>
      </c>
      <c r="D16" s="26">
        <f t="shared" si="3"/>
        <v>121.248</v>
      </c>
      <c r="E16" s="26">
        <f t="shared" si="3"/>
        <v>94652.224000000017</v>
      </c>
      <c r="F16" s="26">
        <f t="shared" si="3"/>
        <v>485.73700000000002</v>
      </c>
      <c r="G16" s="26">
        <f t="shared" si="3"/>
        <v>0</v>
      </c>
      <c r="H16" s="26">
        <f t="shared" si="3"/>
        <v>17236.798999999999</v>
      </c>
      <c r="I16" s="26">
        <f t="shared" si="3"/>
        <v>943.59199999999998</v>
      </c>
      <c r="J16" s="26">
        <f t="shared" si="3"/>
        <v>90250.320999999996</v>
      </c>
      <c r="K16" s="26">
        <f t="shared" si="3"/>
        <v>160804.59099999999</v>
      </c>
      <c r="L16" s="26">
        <f>SUM(L12:L15)</f>
        <v>432339.81000000006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2">
        <v>1250454.9790000001</v>
      </c>
      <c r="C18" s="212">
        <v>215399.95499999999</v>
      </c>
      <c r="D18" s="212">
        <v>2255.0680000000002</v>
      </c>
      <c r="E18" s="212">
        <v>288811.429</v>
      </c>
      <c r="F18" s="212">
        <v>3186.3310000000001</v>
      </c>
      <c r="G18" s="212">
        <v>396458.43900000001</v>
      </c>
      <c r="H18" s="212">
        <v>83958.735000000001</v>
      </c>
      <c r="I18" s="212">
        <v>7958.0659999999998</v>
      </c>
      <c r="J18" s="212">
        <v>1679957.327</v>
      </c>
      <c r="K18" s="212">
        <v>845959.16200000001</v>
      </c>
      <c r="L18" s="212">
        <f>SUM(B18:K18)</f>
        <v>4774399.4910000004</v>
      </c>
    </row>
    <row r="19" spans="1:12" ht="21.75" customHeight="1" x14ac:dyDescent="0.2">
      <c r="A19" s="29" t="str">
        <f>A13</f>
        <v>Pension</v>
      </c>
      <c r="B19" s="212">
        <v>121891.01</v>
      </c>
      <c r="C19" s="212">
        <v>10975.441999999999</v>
      </c>
      <c r="D19" s="212">
        <v>0</v>
      </c>
      <c r="E19" s="212">
        <v>207707.24600000001</v>
      </c>
      <c r="F19" s="212">
        <v>0</v>
      </c>
      <c r="G19" s="212">
        <v>0</v>
      </c>
      <c r="H19" s="212">
        <v>15663.442999999999</v>
      </c>
      <c r="I19" s="212">
        <v>0</v>
      </c>
      <c r="J19" s="212">
        <v>2889035.4350000001</v>
      </c>
      <c r="K19" s="212">
        <v>1407424.1189999999</v>
      </c>
      <c r="L19" s="212">
        <f t="shared" ref="L19:L21" si="4">SUM(B19:K19)</f>
        <v>4652696.6950000003</v>
      </c>
    </row>
    <row r="20" spans="1:12" ht="21.75" customHeight="1" x14ac:dyDescent="0.2">
      <c r="A20" s="29" t="str">
        <f>A14</f>
        <v>Permanent Health Insurance</v>
      </c>
      <c r="B20" s="212"/>
      <c r="C20" s="212">
        <v>0</v>
      </c>
      <c r="D20" s="212">
        <v>0</v>
      </c>
      <c r="E20" s="212">
        <v>384.82799999999997</v>
      </c>
      <c r="F20" s="212">
        <v>0</v>
      </c>
      <c r="G20" s="212">
        <v>0</v>
      </c>
      <c r="H20" s="212">
        <v>0</v>
      </c>
      <c r="I20" s="212">
        <v>0</v>
      </c>
      <c r="J20" s="212">
        <v>20.7</v>
      </c>
      <c r="K20" s="212">
        <v>3297.5909999999999</v>
      </c>
      <c r="L20" s="212">
        <f t="shared" si="4"/>
        <v>3703.1189999999997</v>
      </c>
    </row>
    <row r="21" spans="1:12" ht="21.75" customHeight="1" x14ac:dyDescent="0.2">
      <c r="A21" s="31" t="str">
        <f>A15</f>
        <v>Linked Long Term Insurance</v>
      </c>
      <c r="B21" s="212">
        <v>-2039.1030000000001</v>
      </c>
      <c r="C21" s="212">
        <v>0</v>
      </c>
      <c r="D21" s="212">
        <v>0</v>
      </c>
      <c r="E21" s="212">
        <v>285217.734</v>
      </c>
      <c r="F21" s="212">
        <v>0</v>
      </c>
      <c r="G21" s="212">
        <v>0</v>
      </c>
      <c r="H21" s="212">
        <v>3622.3919999999998</v>
      </c>
      <c r="I21" s="212">
        <v>0</v>
      </c>
      <c r="J21" s="212">
        <v>87179.342000000004</v>
      </c>
      <c r="K21" s="212">
        <v>1609255.12</v>
      </c>
      <c r="L21" s="212">
        <f t="shared" si="4"/>
        <v>1983235.4850000001</v>
      </c>
    </row>
    <row r="22" spans="1:12" ht="21.75" customHeight="1" x14ac:dyDescent="0.2">
      <c r="A22" s="32" t="str">
        <f>A16</f>
        <v>TOTAL</v>
      </c>
      <c r="B22" s="26">
        <f t="shared" ref="B22:L22" si="5">SUM(B18:B21)</f>
        <v>1370306.8860000002</v>
      </c>
      <c r="C22" s="26">
        <f t="shared" si="5"/>
        <v>226375.397</v>
      </c>
      <c r="D22" s="26">
        <f t="shared" si="5"/>
        <v>2255.0680000000002</v>
      </c>
      <c r="E22" s="26">
        <f t="shared" si="5"/>
        <v>782121.23699999996</v>
      </c>
      <c r="F22" s="26">
        <f t="shared" si="5"/>
        <v>3186.3310000000001</v>
      </c>
      <c r="G22" s="26">
        <f t="shared" si="5"/>
        <v>396458.43900000001</v>
      </c>
      <c r="H22" s="26">
        <f t="shared" si="5"/>
        <v>103244.57</v>
      </c>
      <c r="I22" s="26">
        <f t="shared" si="5"/>
        <v>7958.0659999999998</v>
      </c>
      <c r="J22" s="26">
        <f t="shared" si="5"/>
        <v>4656192.8040000005</v>
      </c>
      <c r="K22" s="26">
        <f t="shared" si="5"/>
        <v>3865935.9920000001</v>
      </c>
      <c r="L22" s="26">
        <f t="shared" si="5"/>
        <v>11414034.790000001</v>
      </c>
    </row>
    <row r="23" spans="1:12" x14ac:dyDescent="0.2">
      <c r="A23" s="34"/>
      <c r="B23" s="34"/>
    </row>
    <row r="24" spans="1:12" x14ac:dyDescent="0.2">
      <c r="A24" s="35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51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6.5703125" style="19" customWidth="1"/>
    <col min="2" max="2" width="12.5703125" style="19" customWidth="1"/>
    <col min="3" max="3" width="12.5703125" style="19" bestFit="1" customWidth="1"/>
    <col min="4" max="4" width="12.5703125" style="19" customWidth="1"/>
    <col min="5" max="5" width="12.5703125" style="19" bestFit="1" customWidth="1"/>
    <col min="6" max="6" width="12.5703125" style="19" customWidth="1"/>
    <col min="7" max="7" width="12.5703125" style="19" bestFit="1" customWidth="1"/>
    <col min="8" max="8" width="16.42578125" style="19" bestFit="1" customWidth="1"/>
    <col min="9" max="9" width="16.42578125" style="19" customWidth="1"/>
    <col min="10" max="10" width="14.85546875" style="19" bestFit="1" customWidth="1"/>
    <col min="11" max="11" width="14.85546875" style="19" customWidth="1"/>
    <col min="12" max="12" width="16.28515625" style="19" bestFit="1" customWidth="1"/>
  </cols>
  <sheetData>
    <row r="1" spans="1:13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36" customFormat="1" ht="20.100000000000001" customHeight="1" x14ac:dyDescent="0.25">
      <c r="A2" s="218" t="s">
        <v>63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5.75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3" s="17" customFormat="1" ht="24.75" customHeight="1" x14ac:dyDescent="0.2">
      <c r="A4" s="20" t="s">
        <v>2</v>
      </c>
      <c r="B4" s="21" t="s">
        <v>71</v>
      </c>
      <c r="C4" s="21" t="s">
        <v>41</v>
      </c>
      <c r="D4" s="21" t="s">
        <v>65</v>
      </c>
      <c r="E4" s="21" t="s">
        <v>42</v>
      </c>
      <c r="F4" s="21" t="s">
        <v>66</v>
      </c>
      <c r="G4" s="21" t="s">
        <v>11</v>
      </c>
      <c r="H4" s="21" t="s">
        <v>44</v>
      </c>
      <c r="I4" s="21" t="s">
        <v>67</v>
      </c>
      <c r="J4" s="21" t="s">
        <v>46</v>
      </c>
      <c r="K4" s="21" t="s">
        <v>62</v>
      </c>
      <c r="L4" s="22" t="s">
        <v>16</v>
      </c>
    </row>
    <row r="5" spans="1:13" s="1" customFormat="1" ht="21.75" customHeight="1" x14ac:dyDescent="0.2">
      <c r="A5" s="28" t="s">
        <v>52</v>
      </c>
      <c r="B5" s="23"/>
      <c r="C5" s="23"/>
      <c r="D5" s="23"/>
      <c r="E5" s="23"/>
      <c r="F5" s="23"/>
      <c r="G5" s="24"/>
      <c r="H5" s="24"/>
      <c r="I5" s="24"/>
      <c r="J5" s="24"/>
      <c r="K5" s="24"/>
      <c r="L5" s="25"/>
    </row>
    <row r="6" spans="1:13" ht="21.75" customHeight="1" x14ac:dyDescent="0.2">
      <c r="A6" s="29" t="s">
        <v>47</v>
      </c>
      <c r="B6" s="212">
        <v>1241515.797</v>
      </c>
      <c r="C6" s="212">
        <f>213170784/1000</f>
        <v>213170.78400000001</v>
      </c>
      <c r="D6" s="212">
        <v>2826.2489999999998</v>
      </c>
      <c r="E6" s="212">
        <v>376025.54499999998</v>
      </c>
      <c r="F6" s="212">
        <v>3962.288</v>
      </c>
      <c r="G6" s="212">
        <v>384765.60800000001</v>
      </c>
      <c r="H6" s="212">
        <v>135778.44200000001</v>
      </c>
      <c r="I6" s="212">
        <v>9841.4339999999993</v>
      </c>
      <c r="J6" s="212">
        <v>1690160.399</v>
      </c>
      <c r="K6" s="213">
        <v>857063.47301768721</v>
      </c>
      <c r="L6" s="30">
        <f>SUM(B6:K6)</f>
        <v>4915110.0190176861</v>
      </c>
      <c r="M6" s="211"/>
    </row>
    <row r="7" spans="1:13" ht="21.75" customHeight="1" x14ac:dyDescent="0.2">
      <c r="A7" s="29" t="s">
        <v>48</v>
      </c>
      <c r="B7" s="212">
        <v>121712.315</v>
      </c>
      <c r="C7" s="212">
        <v>0</v>
      </c>
      <c r="D7" s="212">
        <v>0</v>
      </c>
      <c r="E7" s="212">
        <v>190976.598</v>
      </c>
      <c r="F7" s="212">
        <v>0</v>
      </c>
      <c r="G7" s="212">
        <v>517.82982000000004</v>
      </c>
      <c r="H7" s="212">
        <v>15301.668</v>
      </c>
      <c r="I7" s="212">
        <v>0</v>
      </c>
      <c r="J7" s="212">
        <v>2535140.1889999998</v>
      </c>
      <c r="K7" s="213">
        <v>1432057.3502223124</v>
      </c>
      <c r="L7" s="30">
        <f t="shared" ref="L7:L9" si="0">SUM(B7:K7)</f>
        <v>4295705.950042312</v>
      </c>
    </row>
    <row r="8" spans="1:13" ht="21.75" customHeight="1" x14ac:dyDescent="0.2">
      <c r="A8" s="29" t="s">
        <v>49</v>
      </c>
      <c r="B8" s="212"/>
      <c r="C8" s="212">
        <v>0</v>
      </c>
      <c r="D8" s="212">
        <v>0</v>
      </c>
      <c r="E8" s="212">
        <v>1014.651</v>
      </c>
      <c r="F8" s="212">
        <v>0</v>
      </c>
      <c r="G8" s="212">
        <v>0</v>
      </c>
      <c r="H8" s="212">
        <v>0</v>
      </c>
      <c r="I8" s="212">
        <v>0</v>
      </c>
      <c r="J8" s="212">
        <v>35.65</v>
      </c>
      <c r="K8" s="213">
        <v>5537.6189999999997</v>
      </c>
      <c r="L8" s="30">
        <f t="shared" si="0"/>
        <v>6587.92</v>
      </c>
    </row>
    <row r="9" spans="1:13" ht="21.75" customHeight="1" x14ac:dyDescent="0.2">
      <c r="A9" s="31" t="s">
        <v>50</v>
      </c>
      <c r="B9" s="214"/>
      <c r="C9" s="214">
        <v>0</v>
      </c>
      <c r="D9" s="214">
        <v>0</v>
      </c>
      <c r="E9" s="214">
        <v>210772.32199999999</v>
      </c>
      <c r="F9" s="214">
        <v>0</v>
      </c>
      <c r="G9" s="214">
        <v>0</v>
      </c>
      <c r="H9" s="214">
        <v>6351.4369999999999</v>
      </c>
      <c r="I9" s="214">
        <v>0</v>
      </c>
      <c r="J9" s="214">
        <v>86036.557000000001</v>
      </c>
      <c r="K9" s="215">
        <v>1564578.797</v>
      </c>
      <c r="L9" s="30">
        <f t="shared" si="0"/>
        <v>1867739.1129999999</v>
      </c>
    </row>
    <row r="10" spans="1:13" ht="21.75" customHeight="1" x14ac:dyDescent="0.2">
      <c r="A10" s="32" t="s">
        <v>16</v>
      </c>
      <c r="B10" s="26">
        <f t="shared" ref="B10:K10" si="1">SUM(B6:B9)</f>
        <v>1363228.112</v>
      </c>
      <c r="C10" s="26">
        <f t="shared" si="1"/>
        <v>213170.78400000001</v>
      </c>
      <c r="D10" s="26">
        <f t="shared" si="1"/>
        <v>2826.2489999999998</v>
      </c>
      <c r="E10" s="26">
        <f t="shared" si="1"/>
        <v>778789.11599999992</v>
      </c>
      <c r="F10" s="26">
        <f t="shared" si="1"/>
        <v>3962.288</v>
      </c>
      <c r="G10" s="26">
        <f t="shared" si="1"/>
        <v>385283.43781999999</v>
      </c>
      <c r="H10" s="26">
        <f t="shared" si="1"/>
        <v>157431.54700000002</v>
      </c>
      <c r="I10" s="26">
        <f t="shared" si="1"/>
        <v>9841.4339999999993</v>
      </c>
      <c r="J10" s="26">
        <f t="shared" si="1"/>
        <v>4311372.7949999999</v>
      </c>
      <c r="K10" s="26">
        <f t="shared" si="1"/>
        <v>3859237.23924</v>
      </c>
      <c r="L10" s="26">
        <f>SUM(L6:L9)</f>
        <v>11085143.002059998</v>
      </c>
    </row>
    <row r="11" spans="1:13" ht="21.75" customHeight="1" x14ac:dyDescent="0.2">
      <c r="A11" s="33" t="s">
        <v>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3" ht="21.75" customHeight="1" x14ac:dyDescent="0.2">
      <c r="A12" s="29" t="str">
        <f>A6</f>
        <v>Life Assurance</v>
      </c>
      <c r="B12" s="212">
        <v>47466.974999999999</v>
      </c>
      <c r="C12" s="212">
        <v>14686.981059999998</v>
      </c>
      <c r="D12" s="212">
        <v>133.547</v>
      </c>
      <c r="E12" s="212">
        <v>65165.851000000002</v>
      </c>
      <c r="F12" s="212">
        <v>514.19399999999996</v>
      </c>
      <c r="G12" s="212">
        <v>0</v>
      </c>
      <c r="H12" s="212">
        <v>19252.413</v>
      </c>
      <c r="I12" s="212">
        <v>1124.8800000000001</v>
      </c>
      <c r="J12" s="212">
        <v>124723.966</v>
      </c>
      <c r="K12" s="212">
        <v>56023.057547687131</v>
      </c>
      <c r="L12" s="212">
        <f>SUM(B12:K12)</f>
        <v>329091.86460768717</v>
      </c>
    </row>
    <row r="13" spans="1:13" ht="21.75" customHeight="1" x14ac:dyDescent="0.2">
      <c r="A13" s="29" t="str">
        <f>A7</f>
        <v>Pension</v>
      </c>
      <c r="B13" s="212">
        <v>1090.2860000000001</v>
      </c>
      <c r="C13" s="212">
        <v>0</v>
      </c>
      <c r="D13" s="212">
        <v>0</v>
      </c>
      <c r="E13" s="212">
        <v>1759.6679999999999</v>
      </c>
      <c r="F13" s="212">
        <v>0</v>
      </c>
      <c r="G13" s="212">
        <v>0</v>
      </c>
      <c r="H13" s="212">
        <v>4.8559999999999999</v>
      </c>
      <c r="I13" s="212">
        <v>0</v>
      </c>
      <c r="J13" s="212">
        <v>0</v>
      </c>
      <c r="K13" s="212">
        <v>108877.99913231285</v>
      </c>
      <c r="L13" s="212">
        <f t="shared" ref="L13:L15" si="2">SUM(B13:K13)</f>
        <v>111732.80913231285</v>
      </c>
    </row>
    <row r="14" spans="1:13" ht="21.75" customHeight="1" x14ac:dyDescent="0.2">
      <c r="A14" s="29" t="str">
        <f>A8</f>
        <v>Permanent Health Insurance</v>
      </c>
      <c r="B14" s="212"/>
      <c r="C14" s="212">
        <v>0</v>
      </c>
      <c r="D14" s="212">
        <v>0</v>
      </c>
      <c r="E14" s="212">
        <v>657.05200000000002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2240.0279999999998</v>
      </c>
      <c r="L14" s="212">
        <f t="shared" si="2"/>
        <v>2897.08</v>
      </c>
    </row>
    <row r="15" spans="1:13" ht="21.75" customHeight="1" x14ac:dyDescent="0.2">
      <c r="A15" s="31" t="str">
        <f>A9</f>
        <v>Linked Long Term Insurance</v>
      </c>
      <c r="B15" s="212"/>
      <c r="C15" s="212">
        <v>0</v>
      </c>
      <c r="D15" s="212">
        <v>0</v>
      </c>
      <c r="E15" s="212">
        <v>5667.366</v>
      </c>
      <c r="F15" s="212">
        <v>0</v>
      </c>
      <c r="G15" s="212">
        <v>0</v>
      </c>
      <c r="H15" s="212">
        <v>90.087000000000003</v>
      </c>
      <c r="I15" s="212">
        <v>0</v>
      </c>
      <c r="J15" s="212">
        <v>2162.241</v>
      </c>
      <c r="K15" s="212">
        <v>0</v>
      </c>
      <c r="L15" s="212">
        <f t="shared" si="2"/>
        <v>7919.6940000000004</v>
      </c>
    </row>
    <row r="16" spans="1:13" ht="21.75" customHeight="1" x14ac:dyDescent="0.2">
      <c r="A16" s="32" t="str">
        <f>A10</f>
        <v>TOTAL</v>
      </c>
      <c r="B16" s="26">
        <f t="shared" ref="B16:K16" si="3">SUM(B12:B15)</f>
        <v>48557.260999999999</v>
      </c>
      <c r="C16" s="26">
        <f t="shared" si="3"/>
        <v>14686.981059999998</v>
      </c>
      <c r="D16" s="26">
        <f t="shared" si="3"/>
        <v>133.547</v>
      </c>
      <c r="E16" s="26">
        <f t="shared" si="3"/>
        <v>73249.936999999991</v>
      </c>
      <c r="F16" s="26">
        <f t="shared" si="3"/>
        <v>514.19399999999996</v>
      </c>
      <c r="G16" s="26">
        <f t="shared" si="3"/>
        <v>0</v>
      </c>
      <c r="H16" s="26">
        <f t="shared" si="3"/>
        <v>19347.356</v>
      </c>
      <c r="I16" s="26">
        <f t="shared" si="3"/>
        <v>1124.8800000000001</v>
      </c>
      <c r="J16" s="26">
        <f t="shared" si="3"/>
        <v>126886.20699999999</v>
      </c>
      <c r="K16" s="26">
        <f t="shared" si="3"/>
        <v>167141.08467999997</v>
      </c>
      <c r="L16" s="26">
        <f>SUM(L12:L15)</f>
        <v>451641.44774000003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212">
        <v>1194048.8219999999</v>
      </c>
      <c r="C18" s="212">
        <v>198483.80293999999</v>
      </c>
      <c r="D18" s="212">
        <v>2692.7020000000002</v>
      </c>
      <c r="E18" s="212">
        <v>310859.69400000002</v>
      </c>
      <c r="F18" s="212">
        <v>3448.0940000000001</v>
      </c>
      <c r="G18" s="212">
        <v>384765.60800000001</v>
      </c>
      <c r="H18" s="212">
        <v>116526.02899999999</v>
      </c>
      <c r="I18" s="212">
        <v>8716.5540000000001</v>
      </c>
      <c r="J18" s="212">
        <v>1565436.433</v>
      </c>
      <c r="K18" s="212">
        <v>801040.41547000001</v>
      </c>
      <c r="L18" s="212">
        <f>SUM(B18:K18)</f>
        <v>4586018.1544100009</v>
      </c>
    </row>
    <row r="19" spans="1:12" ht="21.75" customHeight="1" x14ac:dyDescent="0.2">
      <c r="A19" s="29" t="str">
        <f>A13</f>
        <v>Pension</v>
      </c>
      <c r="B19" s="212">
        <v>120622.02899999999</v>
      </c>
      <c r="C19" s="212">
        <v>0</v>
      </c>
      <c r="D19" s="212">
        <v>0</v>
      </c>
      <c r="E19" s="212">
        <v>189216.93</v>
      </c>
      <c r="F19" s="212">
        <v>0</v>
      </c>
      <c r="G19" s="212">
        <v>517.82982000000004</v>
      </c>
      <c r="H19" s="212">
        <v>15296.812</v>
      </c>
      <c r="I19" s="212">
        <v>0</v>
      </c>
      <c r="J19" s="212">
        <v>2535140.1889999998</v>
      </c>
      <c r="K19" s="212">
        <v>1323179.3510899998</v>
      </c>
      <c r="L19" s="212">
        <f t="shared" ref="L19:L21" si="4">SUM(B19:K19)</f>
        <v>4183973.1409099996</v>
      </c>
    </row>
    <row r="20" spans="1:12" ht="21.75" customHeight="1" x14ac:dyDescent="0.2">
      <c r="A20" s="29" t="str">
        <f>A14</f>
        <v>Permanent Health Insurance</v>
      </c>
      <c r="B20" s="212"/>
      <c r="C20" s="212">
        <v>0</v>
      </c>
      <c r="D20" s="212">
        <v>0</v>
      </c>
      <c r="E20" s="212">
        <v>357.59899999999999</v>
      </c>
      <c r="F20" s="212">
        <v>0</v>
      </c>
      <c r="G20" s="212">
        <v>0</v>
      </c>
      <c r="H20" s="212">
        <v>0</v>
      </c>
      <c r="I20" s="212">
        <v>0</v>
      </c>
      <c r="J20" s="212">
        <v>35.65</v>
      </c>
      <c r="K20" s="212">
        <v>3297.5909999999999</v>
      </c>
      <c r="L20" s="212">
        <f t="shared" si="4"/>
        <v>3690.8399999999997</v>
      </c>
    </row>
    <row r="21" spans="1:12" ht="21.75" customHeight="1" x14ac:dyDescent="0.2">
      <c r="A21" s="31" t="str">
        <f>A15</f>
        <v>Linked Long Term Insurance</v>
      </c>
      <c r="B21" s="212"/>
      <c r="C21" s="212">
        <v>0</v>
      </c>
      <c r="D21" s="212">
        <v>0</v>
      </c>
      <c r="E21" s="212">
        <v>205104.95600000001</v>
      </c>
      <c r="F21" s="212">
        <v>0</v>
      </c>
      <c r="G21" s="212">
        <v>0</v>
      </c>
      <c r="H21" s="212">
        <v>6261.35</v>
      </c>
      <c r="I21" s="212">
        <v>0</v>
      </c>
      <c r="J21" s="212">
        <v>83874.316000000006</v>
      </c>
      <c r="K21" s="212">
        <v>1564578.797</v>
      </c>
      <c r="L21" s="212">
        <f t="shared" si="4"/>
        <v>1859819.419</v>
      </c>
    </row>
    <row r="22" spans="1:12" ht="21.75" customHeight="1" x14ac:dyDescent="0.2">
      <c r="A22" s="32" t="str">
        <f>A16</f>
        <v>TOTAL</v>
      </c>
      <c r="B22" s="26">
        <f t="shared" ref="B22:L22" si="5">SUM(B18:B21)</f>
        <v>1314670.851</v>
      </c>
      <c r="C22" s="26">
        <f t="shared" si="5"/>
        <v>198483.80293999999</v>
      </c>
      <c r="D22" s="26">
        <f t="shared" si="5"/>
        <v>2692.7020000000002</v>
      </c>
      <c r="E22" s="26">
        <f t="shared" si="5"/>
        <v>705539.179</v>
      </c>
      <c r="F22" s="26">
        <f t="shared" si="5"/>
        <v>3448.0940000000001</v>
      </c>
      <c r="G22" s="26">
        <f t="shared" si="5"/>
        <v>385283.43781999999</v>
      </c>
      <c r="H22" s="26">
        <f t="shared" si="5"/>
        <v>138084.19099999999</v>
      </c>
      <c r="I22" s="26">
        <f t="shared" si="5"/>
        <v>8716.5540000000001</v>
      </c>
      <c r="J22" s="26">
        <f t="shared" si="5"/>
        <v>4184486.5879999995</v>
      </c>
      <c r="K22" s="26">
        <f t="shared" si="5"/>
        <v>3692096.1545599997</v>
      </c>
      <c r="L22" s="26">
        <f t="shared" si="5"/>
        <v>10633501.55432</v>
      </c>
    </row>
    <row r="23" spans="1:12" x14ac:dyDescent="0.2">
      <c r="A23" s="34"/>
      <c r="B23" s="34"/>
    </row>
    <row r="24" spans="1:12" x14ac:dyDescent="0.2">
      <c r="A24" s="35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 t="s">
        <v>51</v>
      </c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7" t="s">
        <v>64</v>
      </c>
      <c r="B26" s="37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7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6.5703125" style="19" customWidth="1"/>
    <col min="2" max="12" width="12.7109375" style="19" customWidth="1"/>
  </cols>
  <sheetData>
    <row r="1" spans="1:12" s="36" customFormat="1" ht="20.100000000000001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s="36" customFormat="1" ht="20.100000000000001" customHeight="1" x14ac:dyDescent="0.25">
      <c r="A2" s="218" t="s">
        <v>61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5.75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2" s="17" customFormat="1" ht="24.75" customHeight="1" x14ac:dyDescent="0.2">
      <c r="A4" s="20" t="s">
        <v>2</v>
      </c>
      <c r="B4" s="21" t="s">
        <v>34</v>
      </c>
      <c r="C4" s="21" t="s">
        <v>28</v>
      </c>
      <c r="D4" s="21" t="s">
        <v>55</v>
      </c>
      <c r="E4" s="21" t="s">
        <v>41</v>
      </c>
      <c r="F4" s="21" t="s">
        <v>42</v>
      </c>
      <c r="G4" s="21" t="s">
        <v>56</v>
      </c>
      <c r="H4" s="21" t="s">
        <v>11</v>
      </c>
      <c r="I4" s="21" t="s">
        <v>44</v>
      </c>
      <c r="J4" s="21" t="s">
        <v>57</v>
      </c>
      <c r="K4" s="21" t="s">
        <v>46</v>
      </c>
      <c r="L4" s="22" t="s">
        <v>16</v>
      </c>
    </row>
    <row r="5" spans="1:12" s="1" customFormat="1" ht="21.75" customHeight="1" x14ac:dyDescent="0.2">
      <c r="A5" s="28" t="s">
        <v>52</v>
      </c>
      <c r="B5" s="24"/>
      <c r="C5" s="24"/>
      <c r="D5" s="24"/>
      <c r="E5" s="23"/>
      <c r="F5" s="23"/>
      <c r="G5" s="24"/>
      <c r="H5" s="24"/>
      <c r="I5" s="24"/>
      <c r="J5" s="38"/>
      <c r="K5" s="24"/>
      <c r="L5" s="25"/>
    </row>
    <row r="6" spans="1:12" ht="21.75" customHeight="1" x14ac:dyDescent="0.2">
      <c r="A6" s="29" t="s">
        <v>47</v>
      </c>
      <c r="B6" s="30">
        <v>871937.51199999999</v>
      </c>
      <c r="C6" s="30"/>
      <c r="D6" s="30">
        <v>3206</v>
      </c>
      <c r="E6" s="30">
        <v>182731</v>
      </c>
      <c r="F6" s="30">
        <v>312712</v>
      </c>
      <c r="G6" s="30">
        <v>4287</v>
      </c>
      <c r="H6" s="30">
        <v>347291</v>
      </c>
      <c r="I6" s="30">
        <v>148268.77900000001</v>
      </c>
      <c r="J6" s="30">
        <v>10724</v>
      </c>
      <c r="K6" s="30">
        <v>1749547.7830000001</v>
      </c>
      <c r="L6" s="39">
        <f>SUM(B6:K6)</f>
        <v>3630705.074</v>
      </c>
    </row>
    <row r="7" spans="1:12" ht="21.75" customHeight="1" x14ac:dyDescent="0.2">
      <c r="A7" s="29" t="s">
        <v>48</v>
      </c>
      <c r="B7" s="30">
        <v>1116445.797</v>
      </c>
      <c r="C7" s="30"/>
      <c r="D7" s="30"/>
      <c r="E7" s="30">
        <v>40470</v>
      </c>
      <c r="F7" s="30">
        <v>163561</v>
      </c>
      <c r="G7" s="30"/>
      <c r="H7" s="30">
        <v>590</v>
      </c>
      <c r="I7" s="30">
        <v>19324.261999999999</v>
      </c>
      <c r="J7" s="30">
        <v>0</v>
      </c>
      <c r="K7" s="30">
        <v>2621523.8470000001</v>
      </c>
      <c r="L7" s="39">
        <f>SUM(B7:K7)</f>
        <v>3961914.9060000004</v>
      </c>
    </row>
    <row r="8" spans="1:12" ht="21.75" customHeight="1" x14ac:dyDescent="0.2">
      <c r="A8" s="29" t="s">
        <v>49</v>
      </c>
      <c r="B8" s="30">
        <v>5233.2479999999996</v>
      </c>
      <c r="C8" s="30"/>
      <c r="D8" s="30"/>
      <c r="E8" s="30">
        <v>0</v>
      </c>
      <c r="F8" s="30">
        <v>953</v>
      </c>
      <c r="G8" s="30"/>
      <c r="H8" s="30"/>
      <c r="I8" s="30">
        <v>0</v>
      </c>
      <c r="J8" s="30">
        <v>0</v>
      </c>
      <c r="K8" s="30">
        <v>34</v>
      </c>
      <c r="L8" s="39">
        <f>SUM(B8:K8)</f>
        <v>6220.2479999999996</v>
      </c>
    </row>
    <row r="9" spans="1:12" ht="21.75" customHeight="1" x14ac:dyDescent="0.2">
      <c r="A9" s="31" t="s">
        <v>50</v>
      </c>
      <c r="B9" s="30">
        <v>1394670.02</v>
      </c>
      <c r="C9" s="30"/>
      <c r="D9" s="30"/>
      <c r="E9" s="30">
        <v>0</v>
      </c>
      <c r="F9" s="30">
        <v>206666</v>
      </c>
      <c r="G9" s="30"/>
      <c r="H9" s="30"/>
      <c r="I9" s="30">
        <v>12057.127</v>
      </c>
      <c r="J9" s="30">
        <v>0</v>
      </c>
      <c r="K9" s="30">
        <v>96575.392999999996</v>
      </c>
      <c r="L9" s="40">
        <f>SUM(B9:K9)</f>
        <v>1709968.54</v>
      </c>
    </row>
    <row r="10" spans="1:12" ht="21.75" customHeight="1" x14ac:dyDescent="0.2">
      <c r="A10" s="32" t="s">
        <v>16</v>
      </c>
      <c r="B10" s="26">
        <f>SUM(B6:B9)</f>
        <v>3388286.5769999996</v>
      </c>
      <c r="C10" s="26">
        <f t="shared" ref="C10:L10" si="0">SUM(C6:C9)</f>
        <v>0</v>
      </c>
      <c r="D10" s="26">
        <f t="shared" si="0"/>
        <v>3206</v>
      </c>
      <c r="E10" s="26">
        <f t="shared" si="0"/>
        <v>223201</v>
      </c>
      <c r="F10" s="26">
        <f t="shared" si="0"/>
        <v>683892</v>
      </c>
      <c r="G10" s="26">
        <f t="shared" si="0"/>
        <v>4287</v>
      </c>
      <c r="H10" s="26">
        <f t="shared" si="0"/>
        <v>347881</v>
      </c>
      <c r="I10" s="26">
        <f t="shared" si="0"/>
        <v>179650.16800000001</v>
      </c>
      <c r="J10" s="26">
        <f t="shared" si="0"/>
        <v>10724</v>
      </c>
      <c r="K10" s="26">
        <f t="shared" si="0"/>
        <v>4467681.023</v>
      </c>
      <c r="L10" s="26">
        <f t="shared" si="0"/>
        <v>9308808.7679999992</v>
      </c>
    </row>
    <row r="11" spans="1:12" ht="21.75" customHeight="1" x14ac:dyDescent="0.2">
      <c r="A11" s="33" t="s">
        <v>53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1.75" customHeight="1" x14ac:dyDescent="0.2">
      <c r="A12" s="29" t="str">
        <f>A6</f>
        <v>Life Assurance</v>
      </c>
      <c r="B12" s="30">
        <v>56048.739000000001</v>
      </c>
      <c r="C12" s="30"/>
      <c r="D12" s="30">
        <v>136</v>
      </c>
      <c r="E12" s="30">
        <v>11979</v>
      </c>
      <c r="F12" s="30">
        <v>54500</v>
      </c>
      <c r="G12" s="30">
        <v>509</v>
      </c>
      <c r="H12" s="30">
        <v>0</v>
      </c>
      <c r="I12" s="30">
        <v>18092.017</v>
      </c>
      <c r="J12" s="30">
        <v>-691</v>
      </c>
      <c r="K12" s="30">
        <v>110939.342</v>
      </c>
      <c r="L12" s="39">
        <f>SUM(B12:K12)</f>
        <v>251513.098</v>
      </c>
    </row>
    <row r="13" spans="1:12" ht="21.75" customHeight="1" x14ac:dyDescent="0.2">
      <c r="A13" s="29" t="str">
        <f>A7</f>
        <v>Pension</v>
      </c>
      <c r="B13" s="30">
        <v>104128.553</v>
      </c>
      <c r="C13" s="30"/>
      <c r="D13" s="30"/>
      <c r="E13" s="30">
        <v>0</v>
      </c>
      <c r="F13" s="30">
        <v>1535</v>
      </c>
      <c r="G13" s="30"/>
      <c r="H13" s="30">
        <v>0</v>
      </c>
      <c r="I13" s="30">
        <v>1.91</v>
      </c>
      <c r="J13" s="30">
        <v>0</v>
      </c>
      <c r="K13" s="30">
        <v>0</v>
      </c>
      <c r="L13" s="39">
        <f>SUM(B13:K13)</f>
        <v>105665.463</v>
      </c>
    </row>
    <row r="14" spans="1:12" ht="21.75" customHeight="1" x14ac:dyDescent="0.2">
      <c r="A14" s="29" t="str">
        <f>A8</f>
        <v>Permanent Health Insurance</v>
      </c>
      <c r="B14" s="30">
        <v>2012.85</v>
      </c>
      <c r="C14" s="30"/>
      <c r="D14" s="30"/>
      <c r="E14" s="30">
        <v>0</v>
      </c>
      <c r="F14" s="30">
        <v>595</v>
      </c>
      <c r="G14" s="30"/>
      <c r="H14" s="30"/>
      <c r="I14" s="30">
        <v>0</v>
      </c>
      <c r="J14" s="30">
        <v>0</v>
      </c>
      <c r="K14" s="30">
        <v>0</v>
      </c>
      <c r="L14" s="39">
        <f>SUM(B14:K14)</f>
        <v>2607.85</v>
      </c>
    </row>
    <row r="15" spans="1:12" ht="21.75" customHeight="1" x14ac:dyDescent="0.2">
      <c r="A15" s="31" t="str">
        <f>A9</f>
        <v>Linked Long Term Insurance</v>
      </c>
      <c r="B15" s="30">
        <v>0</v>
      </c>
      <c r="C15" s="30"/>
      <c r="D15" s="30"/>
      <c r="E15" s="30">
        <v>0</v>
      </c>
      <c r="F15" s="30">
        <v>4879</v>
      </c>
      <c r="G15" s="30"/>
      <c r="H15" s="30"/>
      <c r="I15" s="30">
        <v>101.947</v>
      </c>
      <c r="J15" s="30">
        <v>0</v>
      </c>
      <c r="K15" s="30">
        <v>2528.011</v>
      </c>
      <c r="L15" s="40">
        <f>SUM(B15:K15)</f>
        <v>7508.9580000000005</v>
      </c>
    </row>
    <row r="16" spans="1:12" ht="21.75" customHeight="1" x14ac:dyDescent="0.2">
      <c r="A16" s="32" t="str">
        <f>A10</f>
        <v>TOTAL</v>
      </c>
      <c r="B16" s="26">
        <f>SUM(B12:B15)</f>
        <v>162190.14200000002</v>
      </c>
      <c r="C16" s="26">
        <f t="shared" ref="C16:L16" si="1">SUM(C12:C15)</f>
        <v>0</v>
      </c>
      <c r="D16" s="26">
        <f t="shared" si="1"/>
        <v>136</v>
      </c>
      <c r="E16" s="26">
        <f t="shared" si="1"/>
        <v>11979</v>
      </c>
      <c r="F16" s="26">
        <f t="shared" si="1"/>
        <v>61509</v>
      </c>
      <c r="G16" s="26">
        <f t="shared" si="1"/>
        <v>509</v>
      </c>
      <c r="H16" s="26">
        <f t="shared" si="1"/>
        <v>0</v>
      </c>
      <c r="I16" s="26">
        <f t="shared" si="1"/>
        <v>18195.874</v>
      </c>
      <c r="J16" s="26">
        <f t="shared" si="1"/>
        <v>-691</v>
      </c>
      <c r="K16" s="26">
        <f t="shared" si="1"/>
        <v>113467.353</v>
      </c>
      <c r="L16" s="26">
        <f t="shared" si="1"/>
        <v>367295.36899999995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30">
        <f>0+(B6-B12)</f>
        <v>815888.77300000004</v>
      </c>
      <c r="C18" s="30"/>
      <c r="D18" s="30">
        <v>3070</v>
      </c>
      <c r="E18" s="30">
        <v>170752</v>
      </c>
      <c r="F18" s="30">
        <v>258212</v>
      </c>
      <c r="G18" s="30">
        <v>3778</v>
      </c>
      <c r="H18" s="30">
        <v>347291</v>
      </c>
      <c r="I18" s="30">
        <f>0+(I6-I12)</f>
        <v>130176.76200000002</v>
      </c>
      <c r="J18" s="30">
        <v>10033</v>
      </c>
      <c r="K18" s="30">
        <f>0+(K6-K12)</f>
        <v>1638608.4410000001</v>
      </c>
      <c r="L18" s="39">
        <f>SUM(B18:K18)</f>
        <v>3377809.9760000003</v>
      </c>
    </row>
    <row r="19" spans="1:12" ht="21.75" customHeight="1" x14ac:dyDescent="0.2">
      <c r="A19" s="29" t="str">
        <f>A13</f>
        <v>Pension</v>
      </c>
      <c r="B19" s="30">
        <f>0+(B7-B13)</f>
        <v>1012317.2440000001</v>
      </c>
      <c r="C19" s="30"/>
      <c r="D19" s="30"/>
      <c r="E19" s="30">
        <v>40470</v>
      </c>
      <c r="F19" s="30">
        <v>162025</v>
      </c>
      <c r="G19" s="30"/>
      <c r="H19" s="30">
        <v>590</v>
      </c>
      <c r="I19" s="30">
        <f>0+(I7-I13)</f>
        <v>19322.351999999999</v>
      </c>
      <c r="J19" s="30">
        <v>0</v>
      </c>
      <c r="K19" s="30">
        <f>0+(K7-K13)</f>
        <v>2621523.8470000001</v>
      </c>
      <c r="L19" s="39">
        <f>SUM(B19:K19)</f>
        <v>3856248.443</v>
      </c>
    </row>
    <row r="20" spans="1:12" ht="21.75" customHeight="1" x14ac:dyDescent="0.2">
      <c r="A20" s="29" t="str">
        <f>A14</f>
        <v>Permanent Health Insurance</v>
      </c>
      <c r="B20" s="30">
        <f>0+(B8-B14)</f>
        <v>3220.3979999999997</v>
      </c>
      <c r="C20" s="30"/>
      <c r="D20" s="30"/>
      <c r="E20" s="30"/>
      <c r="F20" s="30">
        <v>358</v>
      </c>
      <c r="G20" s="30"/>
      <c r="H20" s="30"/>
      <c r="I20" s="30">
        <f>0+(I8-I14)</f>
        <v>0</v>
      </c>
      <c r="J20" s="30">
        <v>0</v>
      </c>
      <c r="K20" s="30">
        <f>0+(K8-K14)</f>
        <v>34</v>
      </c>
      <c r="L20" s="39">
        <f>SUM(B20:K20)</f>
        <v>3612.3979999999997</v>
      </c>
    </row>
    <row r="21" spans="1:12" ht="21.75" customHeight="1" x14ac:dyDescent="0.2">
      <c r="A21" s="31" t="str">
        <f>A15</f>
        <v>Linked Long Term Insurance</v>
      </c>
      <c r="B21" s="30">
        <f>0+(B9-B15)</f>
        <v>1394670.02</v>
      </c>
      <c r="C21" s="30"/>
      <c r="D21" s="30"/>
      <c r="E21" s="30"/>
      <c r="F21" s="30">
        <v>201787</v>
      </c>
      <c r="G21" s="30"/>
      <c r="H21" s="30"/>
      <c r="I21" s="30">
        <f>0+(I9-I15)</f>
        <v>11955.18</v>
      </c>
      <c r="J21" s="30">
        <v>0</v>
      </c>
      <c r="K21" s="30">
        <f>0+(K9-K15)</f>
        <v>94047.381999999998</v>
      </c>
      <c r="L21" s="40">
        <f>SUM(B21:K21)</f>
        <v>1702459.5819999999</v>
      </c>
    </row>
    <row r="22" spans="1:12" ht="21.75" customHeight="1" x14ac:dyDescent="0.2">
      <c r="A22" s="32" t="str">
        <f>A16</f>
        <v>TOTAL</v>
      </c>
      <c r="B22" s="26">
        <f>SUM(B18:B21)</f>
        <v>3226096.4350000001</v>
      </c>
      <c r="C22" s="26">
        <f t="shared" ref="C22:L22" si="2">SUM(C18:C21)</f>
        <v>0</v>
      </c>
      <c r="D22" s="26">
        <f t="shared" si="2"/>
        <v>3070</v>
      </c>
      <c r="E22" s="26">
        <f t="shared" si="2"/>
        <v>211222</v>
      </c>
      <c r="F22" s="26">
        <f t="shared" si="2"/>
        <v>622382</v>
      </c>
      <c r="G22" s="26">
        <f t="shared" si="2"/>
        <v>3778</v>
      </c>
      <c r="H22" s="26">
        <f t="shared" si="2"/>
        <v>347881</v>
      </c>
      <c r="I22" s="26">
        <f t="shared" si="2"/>
        <v>161454.29399999999</v>
      </c>
      <c r="J22" s="26">
        <f t="shared" si="2"/>
        <v>10033</v>
      </c>
      <c r="K22" s="26">
        <f t="shared" si="2"/>
        <v>4354213.6700000009</v>
      </c>
      <c r="L22" s="26">
        <f t="shared" si="2"/>
        <v>8940130.3990000002</v>
      </c>
    </row>
    <row r="23" spans="1:12" x14ac:dyDescent="0.2">
      <c r="A23" s="34"/>
    </row>
    <row r="24" spans="1:12" x14ac:dyDescent="0.2">
      <c r="A24" s="35" t="s">
        <v>51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41" t="s">
        <v>64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7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6.5703125" style="19" customWidth="1"/>
    <col min="2" max="3" width="14.85546875" style="19" bestFit="1" customWidth="1"/>
    <col min="4" max="4" width="9.7109375" style="19" bestFit="1" customWidth="1"/>
    <col min="5" max="6" width="12.5703125" style="19" bestFit="1" customWidth="1"/>
    <col min="7" max="7" width="9.7109375" style="19" bestFit="1" customWidth="1"/>
    <col min="8" max="8" width="12.5703125" style="19" bestFit="1" customWidth="1"/>
    <col min="9" max="9" width="16.42578125" style="19" bestFit="1" customWidth="1"/>
    <col min="10" max="10" width="11.140625" style="19" bestFit="1" customWidth="1"/>
    <col min="11" max="11" width="14.85546875" style="19" bestFit="1" customWidth="1"/>
    <col min="12" max="12" width="16.28515625" style="19" bestFit="1" customWidth="1"/>
  </cols>
  <sheetData>
    <row r="1" spans="1:12" s="36" customFormat="1" ht="19.5" customHeight="1" x14ac:dyDescent="0.2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s="36" customFormat="1" ht="19.5" customHeight="1" x14ac:dyDescent="0.25">
      <c r="A2" s="218" t="s">
        <v>59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5.75" customHeight="1" x14ac:dyDescent="0.2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1:12" s="17" customFormat="1" ht="24.75" customHeight="1" x14ac:dyDescent="0.2">
      <c r="A4" s="20" t="s">
        <v>2</v>
      </c>
      <c r="B4" s="21" t="s">
        <v>34</v>
      </c>
      <c r="C4" s="21" t="s">
        <v>28</v>
      </c>
      <c r="D4" s="21" t="s">
        <v>55</v>
      </c>
      <c r="E4" s="21" t="s">
        <v>41</v>
      </c>
      <c r="F4" s="21" t="s">
        <v>42</v>
      </c>
      <c r="G4" s="21" t="s">
        <v>56</v>
      </c>
      <c r="H4" s="21" t="s">
        <v>11</v>
      </c>
      <c r="I4" s="21" t="s">
        <v>44</v>
      </c>
      <c r="J4" s="21" t="s">
        <v>57</v>
      </c>
      <c r="K4" s="21" t="s">
        <v>46</v>
      </c>
      <c r="L4" s="22" t="s">
        <v>16</v>
      </c>
    </row>
    <row r="5" spans="1:12" s="1" customFormat="1" ht="21.75" customHeight="1" x14ac:dyDescent="0.2">
      <c r="A5" s="28" t="s">
        <v>52</v>
      </c>
      <c r="B5" s="24"/>
      <c r="C5" s="24"/>
      <c r="D5" s="24"/>
      <c r="E5" s="23"/>
      <c r="F5" s="23"/>
      <c r="G5" s="24"/>
      <c r="H5" s="24"/>
      <c r="I5" s="24"/>
      <c r="J5" s="38"/>
      <c r="K5" s="24"/>
      <c r="L5" s="25"/>
    </row>
    <row r="6" spans="1:12" ht="21.75" customHeight="1" x14ac:dyDescent="0.2">
      <c r="A6" s="29" t="s">
        <v>47</v>
      </c>
      <c r="B6" s="39">
        <v>767750.11300000001</v>
      </c>
      <c r="C6" s="39">
        <v>8020055.4129999997</v>
      </c>
      <c r="D6" s="39">
        <v>3934.7170000000001</v>
      </c>
      <c r="E6" s="39">
        <v>150763.91800000001</v>
      </c>
      <c r="F6" s="39">
        <v>283109.69300000003</v>
      </c>
      <c r="G6" s="39">
        <v>4388.9520000000002</v>
      </c>
      <c r="H6" s="39">
        <v>335554.07900000003</v>
      </c>
      <c r="I6" s="39">
        <v>117578.489</v>
      </c>
      <c r="J6" s="39">
        <v>12042.569</v>
      </c>
      <c r="K6" s="39">
        <v>1666648.956</v>
      </c>
      <c r="L6" s="39">
        <f>SUM(B6:K6)</f>
        <v>11361826.899</v>
      </c>
    </row>
    <row r="7" spans="1:12" ht="21.75" customHeight="1" x14ac:dyDescent="0.2">
      <c r="A7" s="29" t="s">
        <v>48</v>
      </c>
      <c r="B7" s="39">
        <v>1092767.9620000001</v>
      </c>
      <c r="C7" s="39">
        <v>142270.046</v>
      </c>
      <c r="D7" s="39">
        <v>0</v>
      </c>
      <c r="E7" s="39">
        <v>38634.315000000002</v>
      </c>
      <c r="F7" s="39">
        <v>227356.51199999999</v>
      </c>
      <c r="G7" s="39">
        <v>0</v>
      </c>
      <c r="H7" s="39">
        <v>1004.064</v>
      </c>
      <c r="I7" s="39">
        <v>17435.810000000001</v>
      </c>
      <c r="J7" s="39">
        <v>0</v>
      </c>
      <c r="K7" s="39">
        <v>1966419.2279999999</v>
      </c>
      <c r="L7" s="39">
        <f>SUM(B7:K7)</f>
        <v>3485887.9369999999</v>
      </c>
    </row>
    <row r="8" spans="1:12" ht="21.75" customHeight="1" x14ac:dyDescent="0.2">
      <c r="A8" s="29" t="s">
        <v>49</v>
      </c>
      <c r="B8" s="39">
        <v>5150.9859999999999</v>
      </c>
      <c r="C8" s="39">
        <v>0</v>
      </c>
      <c r="D8" s="39">
        <v>0</v>
      </c>
      <c r="E8" s="39">
        <v>0</v>
      </c>
      <c r="F8" s="39">
        <v>797.30600000000004</v>
      </c>
      <c r="G8" s="39">
        <v>0</v>
      </c>
      <c r="H8" s="39">
        <v>0</v>
      </c>
      <c r="I8" s="39">
        <v>0</v>
      </c>
      <c r="J8" s="39">
        <v>0</v>
      </c>
      <c r="K8" s="39">
        <v>37.65</v>
      </c>
      <c r="L8" s="39">
        <f>SUM(B8:K8)</f>
        <v>5985.9419999999991</v>
      </c>
    </row>
    <row r="9" spans="1:12" ht="21.75" customHeight="1" x14ac:dyDescent="0.2">
      <c r="A9" s="31" t="s">
        <v>50</v>
      </c>
      <c r="B9" s="40">
        <v>1195736.034</v>
      </c>
      <c r="C9" s="40">
        <v>0</v>
      </c>
      <c r="D9" s="40">
        <v>0</v>
      </c>
      <c r="E9" s="40">
        <v>0</v>
      </c>
      <c r="F9" s="40">
        <v>147099.022</v>
      </c>
      <c r="G9" s="40">
        <v>0</v>
      </c>
      <c r="H9" s="40">
        <v>0</v>
      </c>
      <c r="I9" s="40">
        <v>21313.262999999999</v>
      </c>
      <c r="J9" s="40">
        <v>0</v>
      </c>
      <c r="K9" s="40">
        <v>81853.861000000004</v>
      </c>
      <c r="L9" s="40">
        <f>SUM(B9:K9)</f>
        <v>1446002.18</v>
      </c>
    </row>
    <row r="10" spans="1:12" ht="21.75" customHeight="1" x14ac:dyDescent="0.2">
      <c r="A10" s="32" t="s">
        <v>16</v>
      </c>
      <c r="B10" s="26">
        <f>SUM(B6:B9)</f>
        <v>3061405.0950000002</v>
      </c>
      <c r="C10" s="26">
        <f t="shared" ref="C10:L10" si="0">SUM(C6:C9)</f>
        <v>8162325.4589999998</v>
      </c>
      <c r="D10" s="26">
        <f t="shared" si="0"/>
        <v>3934.7170000000001</v>
      </c>
      <c r="E10" s="26">
        <f t="shared" si="0"/>
        <v>189398.23300000001</v>
      </c>
      <c r="F10" s="26">
        <f t="shared" si="0"/>
        <v>658362.53300000005</v>
      </c>
      <c r="G10" s="26">
        <f t="shared" si="0"/>
        <v>4388.9520000000002</v>
      </c>
      <c r="H10" s="26">
        <f t="shared" si="0"/>
        <v>336558.14300000004</v>
      </c>
      <c r="I10" s="26">
        <f t="shared" si="0"/>
        <v>156327.56200000001</v>
      </c>
      <c r="J10" s="26">
        <f t="shared" si="0"/>
        <v>12042.569</v>
      </c>
      <c r="K10" s="26">
        <f t="shared" si="0"/>
        <v>3714959.6949999998</v>
      </c>
      <c r="L10" s="26">
        <f t="shared" si="0"/>
        <v>16299702.957999999</v>
      </c>
    </row>
    <row r="11" spans="1:12" ht="21.75" customHeight="1" x14ac:dyDescent="0.2">
      <c r="A11" s="33" t="s">
        <v>53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1.75" customHeight="1" x14ac:dyDescent="0.2">
      <c r="A12" s="29" t="str">
        <f>A6</f>
        <v>Life Assurance</v>
      </c>
      <c r="B12" s="39">
        <v>55686.464</v>
      </c>
      <c r="C12" s="39">
        <v>34310.478999999999</v>
      </c>
      <c r="D12" s="39">
        <v>148.16</v>
      </c>
      <c r="E12" s="39">
        <v>4787.22</v>
      </c>
      <c r="F12" s="39">
        <v>47067.642999999996</v>
      </c>
      <c r="G12" s="39">
        <v>525.54</v>
      </c>
      <c r="H12" s="39">
        <v>0</v>
      </c>
      <c r="I12" s="39">
        <v>55728.919000000002</v>
      </c>
      <c r="J12" s="39">
        <v>776.12900000000002</v>
      </c>
      <c r="K12" s="39">
        <v>95477.84</v>
      </c>
      <c r="L12" s="39">
        <f>SUM(B12:K12)</f>
        <v>294508.39399999997</v>
      </c>
    </row>
    <row r="13" spans="1:12" ht="21.75" customHeight="1" x14ac:dyDescent="0.2">
      <c r="A13" s="29" t="str">
        <f>A7</f>
        <v>Pension</v>
      </c>
      <c r="B13" s="39">
        <v>97045.948000000004</v>
      </c>
      <c r="C13" s="39">
        <v>909.00599999999997</v>
      </c>
      <c r="D13" s="39">
        <v>0</v>
      </c>
      <c r="E13" s="39">
        <v>0</v>
      </c>
      <c r="F13" s="39">
        <v>1620.85</v>
      </c>
      <c r="G13" s="39">
        <v>0</v>
      </c>
      <c r="H13" s="39">
        <v>0</v>
      </c>
      <c r="I13" s="39">
        <v>4.1360000000000001</v>
      </c>
      <c r="J13" s="39">
        <v>0</v>
      </c>
      <c r="K13" s="39">
        <v>0</v>
      </c>
      <c r="L13" s="39">
        <f>SUM(B13:K13)</f>
        <v>99579.94</v>
      </c>
    </row>
    <row r="14" spans="1:12" ht="21.75" customHeight="1" x14ac:dyDescent="0.2">
      <c r="A14" s="29" t="str">
        <f>A8</f>
        <v>Permanent Health Insurance</v>
      </c>
      <c r="B14" s="39">
        <v>1952.21</v>
      </c>
      <c r="C14" s="39">
        <v>0</v>
      </c>
      <c r="D14" s="39">
        <v>0</v>
      </c>
      <c r="E14" s="39">
        <v>0</v>
      </c>
      <c r="F14" s="39">
        <v>515.83299999999997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f>SUM(B14:K14)</f>
        <v>2468.0430000000001</v>
      </c>
    </row>
    <row r="15" spans="1:12" ht="21.75" customHeight="1" x14ac:dyDescent="0.2">
      <c r="A15" s="31" t="str">
        <f>A9</f>
        <v>Linked Long Term Insurance</v>
      </c>
      <c r="B15" s="40">
        <v>0</v>
      </c>
      <c r="C15" s="40">
        <v>0</v>
      </c>
      <c r="D15" s="40">
        <v>0</v>
      </c>
      <c r="E15" s="40">
        <v>0</v>
      </c>
      <c r="F15" s="40">
        <v>5668.8850000000002</v>
      </c>
      <c r="G15" s="40">
        <v>0</v>
      </c>
      <c r="H15" s="40">
        <v>0</v>
      </c>
      <c r="I15" s="40">
        <v>96.918999999999997</v>
      </c>
      <c r="J15" s="40">
        <v>0</v>
      </c>
      <c r="K15" s="40">
        <v>3534.66</v>
      </c>
      <c r="L15" s="40">
        <f>SUM(B15:K15)</f>
        <v>9300.4639999999999</v>
      </c>
    </row>
    <row r="16" spans="1:12" ht="21.75" customHeight="1" x14ac:dyDescent="0.2">
      <c r="A16" s="32" t="str">
        <f>A10</f>
        <v>TOTAL</v>
      </c>
      <c r="B16" s="26">
        <f>SUM(B12:B15)</f>
        <v>154684.622</v>
      </c>
      <c r="C16" s="26">
        <f t="shared" ref="C16:L16" si="1">SUM(C12:C15)</f>
        <v>35219.485000000001</v>
      </c>
      <c r="D16" s="26">
        <f t="shared" si="1"/>
        <v>148.16</v>
      </c>
      <c r="E16" s="26">
        <f t="shared" si="1"/>
        <v>4787.22</v>
      </c>
      <c r="F16" s="26">
        <f t="shared" si="1"/>
        <v>54873.210999999996</v>
      </c>
      <c r="G16" s="26">
        <f t="shared" si="1"/>
        <v>525.54</v>
      </c>
      <c r="H16" s="26">
        <f t="shared" si="1"/>
        <v>0</v>
      </c>
      <c r="I16" s="26">
        <f t="shared" si="1"/>
        <v>55829.974000000002</v>
      </c>
      <c r="J16" s="26">
        <f t="shared" si="1"/>
        <v>776.12900000000002</v>
      </c>
      <c r="K16" s="26">
        <f t="shared" si="1"/>
        <v>99012.5</v>
      </c>
      <c r="L16" s="26">
        <f t="shared" si="1"/>
        <v>405856.84099999996</v>
      </c>
    </row>
    <row r="17" spans="1:12" ht="21.75" customHeight="1" x14ac:dyDescent="0.2">
      <c r="A17" s="33" t="s">
        <v>54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1.75" customHeight="1" x14ac:dyDescent="0.2">
      <c r="A18" s="29" t="str">
        <f>A12</f>
        <v>Life Assurance</v>
      </c>
      <c r="B18" s="39">
        <v>712063.64899999998</v>
      </c>
      <c r="C18" s="39">
        <v>7985744.9340000004</v>
      </c>
      <c r="D18" s="39">
        <v>3786.5569999999998</v>
      </c>
      <c r="E18" s="39">
        <v>145976.698</v>
      </c>
      <c r="F18" s="39">
        <v>236042.05</v>
      </c>
      <c r="G18" s="39">
        <v>3863.4119999999998</v>
      </c>
      <c r="H18" s="39">
        <v>335554.07900000003</v>
      </c>
      <c r="I18" s="39">
        <v>61849.57</v>
      </c>
      <c r="J18" s="39">
        <v>11266.44</v>
      </c>
      <c r="K18" s="39">
        <v>1571171.1159999999</v>
      </c>
      <c r="L18" s="39">
        <f>SUM(B18:K18)</f>
        <v>11067318.505000003</v>
      </c>
    </row>
    <row r="19" spans="1:12" ht="21.75" customHeight="1" x14ac:dyDescent="0.2">
      <c r="A19" s="29" t="str">
        <f>A13</f>
        <v>Pension</v>
      </c>
      <c r="B19" s="39">
        <v>995722.01399999997</v>
      </c>
      <c r="C19" s="39">
        <v>141361.04</v>
      </c>
      <c r="D19" s="39">
        <v>0</v>
      </c>
      <c r="E19" s="39">
        <v>38634.315000000002</v>
      </c>
      <c r="F19" s="39">
        <v>225735.66200000001</v>
      </c>
      <c r="G19" s="39">
        <v>0</v>
      </c>
      <c r="H19" s="39">
        <v>1004.064</v>
      </c>
      <c r="I19" s="39">
        <v>17431.673999999999</v>
      </c>
      <c r="J19" s="39">
        <v>0</v>
      </c>
      <c r="K19" s="39">
        <v>1966419.2279999999</v>
      </c>
      <c r="L19" s="39">
        <f>SUM(B19:K19)</f>
        <v>3386307.9969999995</v>
      </c>
    </row>
    <row r="20" spans="1:12" ht="21.75" customHeight="1" x14ac:dyDescent="0.2">
      <c r="A20" s="29" t="str">
        <f>A14</f>
        <v>Permanent Health Insurance</v>
      </c>
      <c r="B20" s="39">
        <v>3198.7759999999998</v>
      </c>
      <c r="C20" s="39">
        <v>0</v>
      </c>
      <c r="D20" s="39">
        <v>0</v>
      </c>
      <c r="E20" s="39">
        <v>0</v>
      </c>
      <c r="F20" s="39">
        <v>281.47300000000001</v>
      </c>
      <c r="G20" s="39">
        <v>0</v>
      </c>
      <c r="H20" s="39">
        <v>0</v>
      </c>
      <c r="I20" s="39">
        <v>0</v>
      </c>
      <c r="J20" s="39">
        <v>0</v>
      </c>
      <c r="K20" s="39">
        <v>37.65</v>
      </c>
      <c r="L20" s="39">
        <f>SUM(B20:K20)</f>
        <v>3517.8989999999999</v>
      </c>
    </row>
    <row r="21" spans="1:12" ht="21.75" customHeight="1" x14ac:dyDescent="0.2">
      <c r="A21" s="31" t="str">
        <f>A15</f>
        <v>Linked Long Term Insurance</v>
      </c>
      <c r="B21" s="40">
        <v>1195736.034</v>
      </c>
      <c r="C21" s="40">
        <v>0</v>
      </c>
      <c r="D21" s="40">
        <v>0</v>
      </c>
      <c r="E21" s="40">
        <v>0</v>
      </c>
      <c r="F21" s="40">
        <v>141430.13699999999</v>
      </c>
      <c r="G21" s="40">
        <v>0</v>
      </c>
      <c r="H21" s="40">
        <v>0</v>
      </c>
      <c r="I21" s="40">
        <v>21216.344000000001</v>
      </c>
      <c r="J21" s="40">
        <v>0</v>
      </c>
      <c r="K21" s="40">
        <v>78319.201000000001</v>
      </c>
      <c r="L21" s="40">
        <f>SUM(B21:K21)</f>
        <v>1436701.716</v>
      </c>
    </row>
    <row r="22" spans="1:12" ht="21.75" customHeight="1" x14ac:dyDescent="0.2">
      <c r="A22" s="32" t="str">
        <f>A16</f>
        <v>TOTAL</v>
      </c>
      <c r="B22" s="26">
        <f>SUM(B18:B21)</f>
        <v>2906720.4730000002</v>
      </c>
      <c r="C22" s="26">
        <f t="shared" ref="C22:L22" si="2">SUM(C18:C21)</f>
        <v>8127105.9740000004</v>
      </c>
      <c r="D22" s="26">
        <f t="shared" si="2"/>
        <v>3786.5569999999998</v>
      </c>
      <c r="E22" s="26">
        <f t="shared" si="2"/>
        <v>184611.01300000001</v>
      </c>
      <c r="F22" s="26">
        <f t="shared" si="2"/>
        <v>603489.32199999993</v>
      </c>
      <c r="G22" s="26">
        <f t="shared" si="2"/>
        <v>3863.4119999999998</v>
      </c>
      <c r="H22" s="26">
        <f t="shared" si="2"/>
        <v>336558.14300000004</v>
      </c>
      <c r="I22" s="26">
        <f t="shared" si="2"/>
        <v>100497.588</v>
      </c>
      <c r="J22" s="26">
        <f t="shared" si="2"/>
        <v>11266.44</v>
      </c>
      <c r="K22" s="26">
        <f t="shared" si="2"/>
        <v>3615947.1949999994</v>
      </c>
      <c r="L22" s="26">
        <f t="shared" si="2"/>
        <v>15893846.117000002</v>
      </c>
    </row>
    <row r="23" spans="1:12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x14ac:dyDescent="0.2">
      <c r="A24" s="35" t="s">
        <v>51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41" t="s">
        <v>64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Prem BD Long 22</vt:lpstr>
      <vt:lpstr>Prem BD Long 21</vt:lpstr>
      <vt:lpstr>Prem BD Long 20</vt:lpstr>
      <vt:lpstr>Prem BD Long 19</vt:lpstr>
      <vt:lpstr>Prem BD Long 18</vt:lpstr>
      <vt:lpstr>Prem BD Long 17</vt:lpstr>
      <vt:lpstr>Prem BD Long 16</vt:lpstr>
      <vt:lpstr>Prem BD Long 15</vt:lpstr>
      <vt:lpstr>Prem BD Long 14</vt:lpstr>
      <vt:lpstr>Prem BD Long 13</vt:lpstr>
      <vt:lpstr>Prem BD Long 12</vt:lpstr>
      <vt:lpstr>Prem BD Long 11</vt:lpstr>
      <vt:lpstr>Prem BD Long 10</vt:lpstr>
      <vt:lpstr>Prem BD Long 09</vt:lpstr>
      <vt:lpstr>Prem BD Long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2012-06-22T06:17:38Z</cp:lastPrinted>
  <dcterms:created xsi:type="dcterms:W3CDTF">2010-08-19T05:40:34Z</dcterms:created>
  <dcterms:modified xsi:type="dcterms:W3CDTF">2023-07-20T06:44:37Z</dcterms:modified>
</cp:coreProperties>
</file>