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LongTerm-Insurance\"/>
    </mc:Choice>
  </mc:AlternateContent>
  <bookViews>
    <workbookView xWindow="0" yWindow="0" windowWidth="21600" windowHeight="9735"/>
  </bookViews>
  <sheets>
    <sheet name="Claims BD Long 22" sheetId="14" r:id="rId1"/>
    <sheet name="Claims BD Long 21" sheetId="13" r:id="rId2"/>
    <sheet name="Claims BD Long 20" sheetId="12" r:id="rId3"/>
    <sheet name="Claims BD Long 19" sheetId="11" r:id="rId4"/>
    <sheet name="Claims BD Long 18" sheetId="10" r:id="rId5"/>
    <sheet name="Claims BD Long 17" sheetId="9" r:id="rId6"/>
    <sheet name="Claims BD Long 16" sheetId="8" r:id="rId7"/>
    <sheet name="Claims BD Long 15" sheetId="7" r:id="rId8"/>
    <sheet name="Claims BD Long 14" sheetId="6" r:id="rId9"/>
    <sheet name="Claims BD Long 13" sheetId="5" r:id="rId10"/>
    <sheet name="Claims BD Long 12" sheetId="4" r:id="rId11"/>
    <sheet name="Claims BD Long 11" sheetId="3" r:id="rId12"/>
    <sheet name="Claims BD Long 10" sheetId="2" r:id="rId13"/>
    <sheet name="Claims BD Long 09" sheetId="1" r:id="rId14"/>
  </sheets>
  <calcPr calcId="152511"/>
</workbook>
</file>

<file path=xl/calcChain.xml><?xml version="1.0" encoding="utf-8"?>
<calcChain xmlns="http://schemas.openxmlformats.org/spreadsheetml/2006/main">
  <c r="K22" i="14" l="1"/>
  <c r="J22" i="14"/>
  <c r="I22" i="14"/>
  <c r="H22" i="14"/>
  <c r="G22" i="14"/>
  <c r="F22" i="14"/>
  <c r="E22" i="14"/>
  <c r="D22" i="14"/>
  <c r="C22" i="14"/>
  <c r="B22" i="14"/>
  <c r="L21" i="14"/>
  <c r="L20" i="14"/>
  <c r="L19" i="14"/>
  <c r="L18" i="14"/>
  <c r="K16" i="14"/>
  <c r="J16" i="14"/>
  <c r="I16" i="14"/>
  <c r="H16" i="14"/>
  <c r="G16" i="14"/>
  <c r="F16" i="14"/>
  <c r="E16" i="14"/>
  <c r="D16" i="14"/>
  <c r="C16" i="14"/>
  <c r="B16" i="14"/>
  <c r="A16" i="14"/>
  <c r="A22" i="14" s="1"/>
  <c r="L15" i="14"/>
  <c r="A15" i="14"/>
  <c r="A21" i="14" s="1"/>
  <c r="L14" i="14"/>
  <c r="A14" i="14"/>
  <c r="A20" i="14" s="1"/>
  <c r="L13" i="14"/>
  <c r="A13" i="14"/>
  <c r="A19" i="14" s="1"/>
  <c r="L12" i="14"/>
  <c r="A12" i="14"/>
  <c r="A18" i="14" s="1"/>
  <c r="K10" i="14"/>
  <c r="J10" i="14"/>
  <c r="I10" i="14"/>
  <c r="H10" i="14"/>
  <c r="G10" i="14"/>
  <c r="F10" i="14"/>
  <c r="E10" i="14"/>
  <c r="D10" i="14"/>
  <c r="C10" i="14"/>
  <c r="B10" i="14"/>
  <c r="L9" i="14"/>
  <c r="L8" i="14"/>
  <c r="L7" i="14"/>
  <c r="L6" i="14"/>
  <c r="L22" i="14" l="1"/>
  <c r="L16" i="14"/>
  <c r="L10" i="14"/>
  <c r="K22" i="13"/>
  <c r="J22" i="13"/>
  <c r="I22" i="13"/>
  <c r="H22" i="13"/>
  <c r="G22" i="13"/>
  <c r="F22" i="13"/>
  <c r="E22" i="13"/>
  <c r="D22" i="13"/>
  <c r="C22" i="13"/>
  <c r="B22" i="13"/>
  <c r="L21" i="13"/>
  <c r="L20" i="13"/>
  <c r="L19" i="13"/>
  <c r="L18" i="13"/>
  <c r="K16" i="13"/>
  <c r="J16" i="13"/>
  <c r="I16" i="13"/>
  <c r="H16" i="13"/>
  <c r="G16" i="13"/>
  <c r="F16" i="13"/>
  <c r="E16" i="13"/>
  <c r="D16" i="13"/>
  <c r="C16" i="13"/>
  <c r="B16" i="13"/>
  <c r="A16" i="13"/>
  <c r="A22" i="13" s="1"/>
  <c r="L15" i="13"/>
  <c r="A15" i="13"/>
  <c r="A21" i="13" s="1"/>
  <c r="L14" i="13"/>
  <c r="A14" i="13"/>
  <c r="A20" i="13" s="1"/>
  <c r="L13" i="13"/>
  <c r="A13" i="13"/>
  <c r="A19" i="13" s="1"/>
  <c r="L12" i="13"/>
  <c r="L16" i="13" s="1"/>
  <c r="A12" i="13"/>
  <c r="A18" i="13" s="1"/>
  <c r="K10" i="13"/>
  <c r="J10" i="13"/>
  <c r="I10" i="13"/>
  <c r="H10" i="13"/>
  <c r="G10" i="13"/>
  <c r="F10" i="13"/>
  <c r="E10" i="13"/>
  <c r="D10" i="13"/>
  <c r="C10" i="13"/>
  <c r="L9" i="13"/>
  <c r="L8" i="13"/>
  <c r="L7" i="13"/>
  <c r="L6" i="13"/>
  <c r="B10" i="13"/>
  <c r="L10" i="13" l="1"/>
  <c r="L22" i="13"/>
  <c r="H10" i="12"/>
  <c r="L19" i="9" l="1"/>
  <c r="L20" i="9"/>
  <c r="L21" i="9"/>
  <c r="L18" i="9"/>
  <c r="B22" i="9"/>
  <c r="L13" i="9"/>
  <c r="L14" i="9"/>
  <c r="L15" i="9"/>
  <c r="L12" i="9"/>
  <c r="B16" i="9"/>
  <c r="L7" i="9"/>
  <c r="L8" i="9"/>
  <c r="L9" i="9"/>
  <c r="L6" i="9"/>
  <c r="B10" i="9"/>
  <c r="L19" i="10"/>
  <c r="B22" i="10"/>
  <c r="B16" i="10"/>
  <c r="L13" i="10"/>
  <c r="L14" i="10"/>
  <c r="L15" i="10"/>
  <c r="L12" i="10"/>
  <c r="B7" i="10"/>
  <c r="L7" i="10" s="1"/>
  <c r="B6" i="10"/>
  <c r="B10" i="10" s="1"/>
  <c r="L20" i="11" l="1"/>
  <c r="L21" i="11"/>
  <c r="B19" i="11"/>
  <c r="L19" i="11" s="1"/>
  <c r="B18" i="11"/>
  <c r="L18" i="11" s="1"/>
  <c r="L13" i="11"/>
  <c r="L14" i="11"/>
  <c r="L15" i="11"/>
  <c r="L12" i="11"/>
  <c r="L8" i="11"/>
  <c r="L9" i="11"/>
  <c r="B7" i="11"/>
  <c r="L7" i="11" s="1"/>
  <c r="B6" i="11"/>
  <c r="L6" i="11" s="1"/>
  <c r="B16" i="11"/>
  <c r="B22" i="12"/>
  <c r="B16" i="12"/>
  <c r="B7" i="12"/>
  <c r="B6" i="12"/>
  <c r="L19" i="12"/>
  <c r="L20" i="12"/>
  <c r="L21" i="12"/>
  <c r="L18" i="12"/>
  <c r="L13" i="12"/>
  <c r="L14" i="12"/>
  <c r="L15" i="12"/>
  <c r="L12" i="12"/>
  <c r="L7" i="12"/>
  <c r="L8" i="12"/>
  <c r="L9" i="12"/>
  <c r="L6" i="12"/>
  <c r="B10" i="12" l="1"/>
  <c r="B10" i="11"/>
  <c r="B22" i="11"/>
  <c r="L20" i="8"/>
  <c r="L21" i="8"/>
  <c r="L7" i="8"/>
  <c r="L8" i="8"/>
  <c r="L9" i="8"/>
  <c r="B19" i="8"/>
  <c r="L19" i="8" s="1"/>
  <c r="B18" i="8"/>
  <c r="L18" i="8" s="1"/>
  <c r="B22" i="8" l="1"/>
  <c r="L13" i="8"/>
  <c r="L14" i="8"/>
  <c r="L15" i="8"/>
  <c r="B12" i="8"/>
  <c r="L12" i="8" s="1"/>
  <c r="B10" i="8"/>
  <c r="L6" i="8"/>
  <c r="B16" i="8" l="1"/>
  <c r="K22" i="12"/>
  <c r="J22" i="12"/>
  <c r="I22" i="12"/>
  <c r="H22" i="12"/>
  <c r="G22" i="12"/>
  <c r="F22" i="12"/>
  <c r="E22" i="12"/>
  <c r="D22" i="12"/>
  <c r="C22" i="12"/>
  <c r="K16" i="12"/>
  <c r="J16" i="12"/>
  <c r="I16" i="12"/>
  <c r="H16" i="12"/>
  <c r="G16" i="12"/>
  <c r="F16" i="12"/>
  <c r="E16" i="12"/>
  <c r="D16" i="12"/>
  <c r="C16" i="12"/>
  <c r="A16" i="12"/>
  <c r="A22" i="12" s="1"/>
  <c r="A15" i="12"/>
  <c r="A21" i="12" s="1"/>
  <c r="A14" i="12"/>
  <c r="A20" i="12" s="1"/>
  <c r="A13" i="12"/>
  <c r="A19" i="12" s="1"/>
  <c r="A12" i="12"/>
  <c r="A18" i="12" s="1"/>
  <c r="K10" i="12"/>
  <c r="J10" i="12"/>
  <c r="I10" i="12"/>
  <c r="G10" i="12"/>
  <c r="F10" i="12"/>
  <c r="E10" i="12"/>
  <c r="D10" i="12"/>
  <c r="C10" i="12"/>
  <c r="L16" i="12" l="1"/>
  <c r="L22" i="12"/>
  <c r="L10" i="12"/>
  <c r="J21" i="10" l="1"/>
  <c r="L21" i="10" s="1"/>
  <c r="J20" i="10"/>
  <c r="L20" i="10" s="1"/>
  <c r="J18" i="10"/>
  <c r="L18" i="10" s="1"/>
  <c r="J9" i="10" l="1"/>
  <c r="L9" i="10" s="1"/>
  <c r="J8" i="10"/>
  <c r="L8" i="10" s="1"/>
  <c r="J6" i="10"/>
  <c r="L6" i="10" s="1"/>
  <c r="K22" i="11" l="1"/>
  <c r="J22" i="11"/>
  <c r="I22" i="11"/>
  <c r="H22" i="11"/>
  <c r="G22" i="11"/>
  <c r="F22" i="11"/>
  <c r="E22" i="11"/>
  <c r="D22" i="11"/>
  <c r="C22" i="11"/>
  <c r="K16" i="11"/>
  <c r="J16" i="11"/>
  <c r="I16" i="11"/>
  <c r="H16" i="11"/>
  <c r="G16" i="11"/>
  <c r="F16" i="11"/>
  <c r="E16" i="11"/>
  <c r="D16" i="11"/>
  <c r="C16" i="11"/>
  <c r="A16" i="11"/>
  <c r="A22" i="11" s="1"/>
  <c r="A15" i="11"/>
  <c r="A21" i="11" s="1"/>
  <c r="A14" i="11"/>
  <c r="A20" i="11" s="1"/>
  <c r="A13" i="11"/>
  <c r="A19" i="11" s="1"/>
  <c r="L16" i="11"/>
  <c r="A12" i="11"/>
  <c r="A18" i="11" s="1"/>
  <c r="K10" i="11"/>
  <c r="J10" i="11"/>
  <c r="I10" i="11"/>
  <c r="H10" i="11"/>
  <c r="G10" i="11"/>
  <c r="F10" i="11"/>
  <c r="E10" i="11"/>
  <c r="D10" i="11"/>
  <c r="C10" i="11"/>
  <c r="L22" i="11" l="1"/>
  <c r="L10" i="11"/>
  <c r="K22" i="10" l="1"/>
  <c r="J22" i="10"/>
  <c r="I22" i="10"/>
  <c r="H22" i="10"/>
  <c r="G22" i="10"/>
  <c r="F22" i="10"/>
  <c r="E22" i="10"/>
  <c r="D22" i="10"/>
  <c r="C22" i="10"/>
  <c r="A18" i="10"/>
  <c r="K16" i="10"/>
  <c r="J16" i="10"/>
  <c r="I16" i="10"/>
  <c r="H16" i="10"/>
  <c r="G16" i="10"/>
  <c r="F16" i="10"/>
  <c r="E16" i="10"/>
  <c r="D16" i="10"/>
  <c r="C16" i="10"/>
  <c r="A16" i="10"/>
  <c r="A22" i="10" s="1"/>
  <c r="A15" i="10"/>
  <c r="A21" i="10" s="1"/>
  <c r="L16" i="10"/>
  <c r="A14" i="10"/>
  <c r="A20" i="10" s="1"/>
  <c r="A13" i="10"/>
  <c r="A19" i="10" s="1"/>
  <c r="A12" i="10"/>
  <c r="K10" i="10"/>
  <c r="J10" i="10"/>
  <c r="I10" i="10"/>
  <c r="H10" i="10"/>
  <c r="G10" i="10"/>
  <c r="F10" i="10"/>
  <c r="E10" i="10"/>
  <c r="D10" i="10"/>
  <c r="C10" i="10"/>
  <c r="L22" i="10" l="1"/>
  <c r="L10" i="10"/>
  <c r="K22" i="9"/>
  <c r="J22" i="9"/>
  <c r="I22" i="9"/>
  <c r="H22" i="9"/>
  <c r="G22" i="9"/>
  <c r="F22" i="9"/>
  <c r="E22" i="9"/>
  <c r="D22" i="9"/>
  <c r="C22" i="9"/>
  <c r="K16" i="9"/>
  <c r="J16" i="9"/>
  <c r="I16" i="9"/>
  <c r="H16" i="9"/>
  <c r="G16" i="9"/>
  <c r="F16" i="9"/>
  <c r="E16" i="9"/>
  <c r="D16" i="9"/>
  <c r="C16" i="9"/>
  <c r="A16" i="9"/>
  <c r="A22" i="9" s="1"/>
  <c r="A15" i="9"/>
  <c r="A21" i="9" s="1"/>
  <c r="A14" i="9"/>
  <c r="A20" i="9" s="1"/>
  <c r="A13" i="9"/>
  <c r="A19" i="9" s="1"/>
  <c r="A12" i="9"/>
  <c r="A18" i="9" s="1"/>
  <c r="K10" i="9"/>
  <c r="J10" i="9"/>
  <c r="I10" i="9"/>
  <c r="H10" i="9"/>
  <c r="G10" i="9"/>
  <c r="F10" i="9"/>
  <c r="E10" i="9"/>
  <c r="D10" i="9"/>
  <c r="C10" i="9"/>
  <c r="L22" i="9" l="1"/>
  <c r="L16" i="9"/>
  <c r="L10" i="9"/>
  <c r="F16" i="8" l="1"/>
  <c r="F22" i="8"/>
  <c r="F10" i="8"/>
  <c r="I22" i="8"/>
  <c r="I16" i="8"/>
  <c r="I10" i="8"/>
  <c r="D16" i="8"/>
  <c r="D22" i="8"/>
  <c r="D10" i="8"/>
  <c r="K16" i="8" l="1"/>
  <c r="K10" i="8"/>
  <c r="L22" i="8" l="1"/>
  <c r="L16" i="8"/>
  <c r="L10" i="8"/>
  <c r="G22" i="8"/>
  <c r="E22" i="8"/>
  <c r="C22" i="8"/>
  <c r="J16" i="8"/>
  <c r="H16" i="8"/>
  <c r="G16" i="8"/>
  <c r="E16" i="8"/>
  <c r="C16" i="8"/>
  <c r="A16" i="8"/>
  <c r="A22" i="8" s="1"/>
  <c r="A15" i="8"/>
  <c r="A21" i="8" s="1"/>
  <c r="A14" i="8"/>
  <c r="A20" i="8" s="1"/>
  <c r="A13" i="8"/>
  <c r="A19" i="8" s="1"/>
  <c r="A12" i="8"/>
  <c r="A18" i="8" s="1"/>
  <c r="J10" i="8"/>
  <c r="H10" i="8"/>
  <c r="G10" i="8"/>
  <c r="E10" i="8"/>
  <c r="C10" i="8"/>
  <c r="J22" i="8" l="1"/>
  <c r="H22" i="8"/>
  <c r="K21" i="7"/>
  <c r="I21" i="7"/>
  <c r="L21" i="7" s="1"/>
  <c r="B21" i="7"/>
  <c r="K20" i="7"/>
  <c r="I20" i="7"/>
  <c r="B20" i="7"/>
  <c r="L20" i="7" s="1"/>
  <c r="K19" i="7"/>
  <c r="I19" i="7"/>
  <c r="L19" i="7" s="1"/>
  <c r="B19" i="7"/>
  <c r="K18" i="7"/>
  <c r="K22" i="7" s="1"/>
  <c r="I18" i="7"/>
  <c r="B18" i="7"/>
  <c r="J22" i="7"/>
  <c r="I22" i="7"/>
  <c r="H22" i="7"/>
  <c r="G22" i="7"/>
  <c r="F22" i="7"/>
  <c r="E22" i="7"/>
  <c r="D22" i="7"/>
  <c r="C22" i="7"/>
  <c r="K16" i="7"/>
  <c r="J16" i="7"/>
  <c r="I16" i="7"/>
  <c r="H16" i="7"/>
  <c r="G16" i="7"/>
  <c r="F16" i="7"/>
  <c r="E16" i="7"/>
  <c r="D16" i="7"/>
  <c r="C16" i="7"/>
  <c r="B16" i="7"/>
  <c r="A16" i="7"/>
  <c r="A22" i="7" s="1"/>
  <c r="L15" i="7"/>
  <c r="A15" i="7"/>
  <c r="A21" i="7" s="1"/>
  <c r="L14" i="7"/>
  <c r="A14" i="7"/>
  <c r="A20" i="7" s="1"/>
  <c r="L13" i="7"/>
  <c r="A13" i="7"/>
  <c r="A19" i="7" s="1"/>
  <c r="L12" i="7"/>
  <c r="A12" i="7"/>
  <c r="A18" i="7" s="1"/>
  <c r="K10" i="7"/>
  <c r="J10" i="7"/>
  <c r="I10" i="7"/>
  <c r="H10" i="7"/>
  <c r="G10" i="7"/>
  <c r="F10" i="7"/>
  <c r="E10" i="7"/>
  <c r="D10" i="7"/>
  <c r="C10" i="7"/>
  <c r="B10" i="7"/>
  <c r="L9" i="7"/>
  <c r="L8" i="7"/>
  <c r="L7" i="7"/>
  <c r="L6" i="7"/>
  <c r="L18" i="7" l="1"/>
  <c r="L22" i="7" s="1"/>
  <c r="B22" i="7"/>
  <c r="L16" i="7"/>
  <c r="L10" i="7"/>
  <c r="K22" i="6"/>
  <c r="J22" i="6"/>
  <c r="I22" i="6"/>
  <c r="H22" i="6"/>
  <c r="G22" i="6"/>
  <c r="F22" i="6"/>
  <c r="E22" i="6"/>
  <c r="D22" i="6"/>
  <c r="C22" i="6"/>
  <c r="B22" i="6"/>
  <c r="L21" i="6"/>
  <c r="L20" i="6"/>
  <c r="L19" i="6"/>
  <c r="L18" i="6"/>
  <c r="K16" i="6"/>
  <c r="J16" i="6"/>
  <c r="I16" i="6"/>
  <c r="H16" i="6"/>
  <c r="G16" i="6"/>
  <c r="F16" i="6"/>
  <c r="E16" i="6"/>
  <c r="D16" i="6"/>
  <c r="C16" i="6"/>
  <c r="B16" i="6"/>
  <c r="A16" i="6"/>
  <c r="A22" i="6" s="1"/>
  <c r="L15" i="6"/>
  <c r="A15" i="6"/>
  <c r="A21" i="6" s="1"/>
  <c r="L14" i="6"/>
  <c r="A14" i="6"/>
  <c r="A20" i="6" s="1"/>
  <c r="L13" i="6"/>
  <c r="A13" i="6"/>
  <c r="A19" i="6" s="1"/>
  <c r="L12" i="6"/>
  <c r="L16" i="6" s="1"/>
  <c r="A12" i="6"/>
  <c r="A18" i="6" s="1"/>
  <c r="K10" i="6"/>
  <c r="J10" i="6"/>
  <c r="I10" i="6"/>
  <c r="H10" i="6"/>
  <c r="G10" i="6"/>
  <c r="F10" i="6"/>
  <c r="E10" i="6"/>
  <c r="D10" i="6"/>
  <c r="C10" i="6"/>
  <c r="B10" i="6"/>
  <c r="L9" i="6"/>
  <c r="L8" i="6"/>
  <c r="L7" i="6"/>
  <c r="L6" i="6"/>
  <c r="L22" i="6" l="1"/>
  <c r="L10" i="6"/>
  <c r="L6" i="5"/>
  <c r="L7" i="5"/>
  <c r="L8" i="5"/>
  <c r="L9" i="5"/>
  <c r="L12" i="5"/>
  <c r="L13" i="5"/>
  <c r="L14" i="5"/>
  <c r="L15" i="5"/>
  <c r="L18" i="5"/>
  <c r="L19" i="5"/>
  <c r="L20" i="5"/>
  <c r="L21" i="5"/>
  <c r="B22" i="5"/>
  <c r="C22" i="5"/>
  <c r="D22" i="5"/>
  <c r="I22" i="5"/>
  <c r="E22" i="5"/>
  <c r="K22" i="5"/>
  <c r="J22" i="5"/>
  <c r="H22" i="5"/>
  <c r="G22" i="5"/>
  <c r="F22" i="5"/>
  <c r="K21" i="4"/>
  <c r="J21" i="4"/>
  <c r="I21" i="4"/>
  <c r="F21" i="4"/>
  <c r="C21" i="4"/>
  <c r="B21" i="4"/>
  <c r="K20" i="4"/>
  <c r="J20" i="4"/>
  <c r="I20" i="4"/>
  <c r="F20" i="4"/>
  <c r="C20" i="4"/>
  <c r="B20" i="4"/>
  <c r="K19" i="4"/>
  <c r="J19" i="4"/>
  <c r="I19" i="4"/>
  <c r="F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L15" i="4"/>
  <c r="L14" i="4"/>
  <c r="L13" i="4"/>
  <c r="L12" i="4"/>
  <c r="K10" i="4"/>
  <c r="K22" i="4" s="1"/>
  <c r="J10" i="4"/>
  <c r="I10" i="4"/>
  <c r="H10" i="4"/>
  <c r="G10" i="4"/>
  <c r="G22" i="4" s="1"/>
  <c r="F10" i="4"/>
  <c r="E10" i="4"/>
  <c r="D10" i="4"/>
  <c r="C10" i="4"/>
  <c r="C22" i="4" s="1"/>
  <c r="B10" i="4"/>
  <c r="L9" i="4"/>
  <c r="L8" i="4"/>
  <c r="L7" i="4"/>
  <c r="L6" i="4"/>
  <c r="M21" i="3"/>
  <c r="L21" i="3"/>
  <c r="J21" i="3"/>
  <c r="G21" i="3"/>
  <c r="D21" i="3"/>
  <c r="C21" i="3"/>
  <c r="B21" i="3"/>
  <c r="M20" i="3"/>
  <c r="L20" i="3"/>
  <c r="J20" i="3"/>
  <c r="G20" i="3"/>
  <c r="D20" i="3"/>
  <c r="C20" i="3"/>
  <c r="B20" i="3"/>
  <c r="M19" i="3"/>
  <c r="L19" i="3"/>
  <c r="J19" i="3"/>
  <c r="G19" i="3"/>
  <c r="D19" i="3"/>
  <c r="C19" i="3"/>
  <c r="B19" i="3"/>
  <c r="M18" i="3"/>
  <c r="L18" i="3"/>
  <c r="J18" i="3"/>
  <c r="I18" i="3"/>
  <c r="H18" i="3"/>
  <c r="G18" i="3"/>
  <c r="F18" i="3"/>
  <c r="E18" i="3"/>
  <c r="D18" i="3"/>
  <c r="C18" i="3"/>
  <c r="B18" i="3"/>
  <c r="O18" i="3" s="1"/>
  <c r="M16" i="3"/>
  <c r="L16" i="3"/>
  <c r="J16" i="3"/>
  <c r="I16" i="3"/>
  <c r="H16" i="3"/>
  <c r="G16" i="3"/>
  <c r="F16" i="3"/>
  <c r="E16" i="3"/>
  <c r="D16" i="3"/>
  <c r="C16" i="3"/>
  <c r="B16" i="3"/>
  <c r="O15" i="3"/>
  <c r="O14" i="3"/>
  <c r="O13" i="3"/>
  <c r="O12" i="3"/>
  <c r="M10" i="3"/>
  <c r="M22" i="3" s="1"/>
  <c r="L10" i="3"/>
  <c r="J10" i="3"/>
  <c r="J22" i="3" s="1"/>
  <c r="I10" i="3"/>
  <c r="H10" i="3"/>
  <c r="H22" i="3" s="1"/>
  <c r="G10" i="3"/>
  <c r="F10" i="3"/>
  <c r="F22" i="3" s="1"/>
  <c r="E10" i="3"/>
  <c r="D10" i="3"/>
  <c r="D22" i="3" s="1"/>
  <c r="C10" i="3"/>
  <c r="B10" i="3"/>
  <c r="B22" i="3" s="1"/>
  <c r="O9" i="3"/>
  <c r="O8" i="3"/>
  <c r="O7" i="3"/>
  <c r="O6" i="3"/>
  <c r="N24" i="2"/>
  <c r="M23" i="2"/>
  <c r="L23" i="2"/>
  <c r="K23" i="2"/>
  <c r="J23" i="2"/>
  <c r="G23" i="2"/>
  <c r="D23" i="2"/>
  <c r="C23" i="2"/>
  <c r="B23" i="2"/>
  <c r="O23" i="2"/>
  <c r="M22" i="2"/>
  <c r="L22" i="2"/>
  <c r="K22" i="2"/>
  <c r="J22" i="2"/>
  <c r="G22" i="2"/>
  <c r="D22" i="2"/>
  <c r="C22" i="2"/>
  <c r="B22" i="2"/>
  <c r="O22" i="2" s="1"/>
  <c r="M21" i="2"/>
  <c r="L21" i="2"/>
  <c r="K21" i="2"/>
  <c r="J21" i="2"/>
  <c r="G21" i="2"/>
  <c r="D21" i="2"/>
  <c r="C21" i="2"/>
  <c r="B21" i="2"/>
  <c r="M20" i="2"/>
  <c r="K20" i="2"/>
  <c r="J20" i="2"/>
  <c r="G20" i="2"/>
  <c r="D20" i="2"/>
  <c r="C20" i="2"/>
  <c r="B20" i="2"/>
  <c r="M17" i="2"/>
  <c r="L17" i="2"/>
  <c r="K17" i="2"/>
  <c r="J17" i="2"/>
  <c r="G17" i="2"/>
  <c r="D17" i="2"/>
  <c r="C17" i="2"/>
  <c r="B17" i="2"/>
  <c r="O16" i="2"/>
  <c r="O15" i="2"/>
  <c r="O14" i="2"/>
  <c r="O13" i="2"/>
  <c r="M10" i="2"/>
  <c r="M24" i="2" s="1"/>
  <c r="K10" i="2"/>
  <c r="J10" i="2"/>
  <c r="J24" i="2" s="1"/>
  <c r="G10" i="2"/>
  <c r="F10" i="2"/>
  <c r="F24" i="2"/>
  <c r="D10" i="2"/>
  <c r="D24" i="2" s="1"/>
  <c r="C10" i="2"/>
  <c r="C24" i="2" s="1"/>
  <c r="B10" i="2"/>
  <c r="B24" i="2" s="1"/>
  <c r="O9" i="2"/>
  <c r="O8" i="2"/>
  <c r="O7" i="2"/>
  <c r="L6" i="2"/>
  <c r="L10" i="2" s="1"/>
  <c r="L24" i="2" s="1"/>
  <c r="E6" i="1"/>
  <c r="O6" i="1"/>
  <c r="O7" i="1"/>
  <c r="O8" i="1"/>
  <c r="O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3" i="1"/>
  <c r="O14" i="1"/>
  <c r="O15" i="1"/>
  <c r="O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D20" i="1"/>
  <c r="E20" i="1"/>
  <c r="K20" i="1"/>
  <c r="D21" i="1"/>
  <c r="E21" i="1"/>
  <c r="O21" i="1" s="1"/>
  <c r="K21" i="1"/>
  <c r="D22" i="1"/>
  <c r="E22" i="1"/>
  <c r="K22" i="1"/>
  <c r="D23" i="1"/>
  <c r="E23" i="1"/>
  <c r="O23" i="1" s="1"/>
  <c r="K23" i="1"/>
  <c r="B24" i="1"/>
  <c r="C24" i="1"/>
  <c r="D24" i="1"/>
  <c r="F24" i="1"/>
  <c r="G24" i="1"/>
  <c r="H24" i="1"/>
  <c r="I24" i="1"/>
  <c r="J24" i="1"/>
  <c r="L24" i="1"/>
  <c r="M24" i="1"/>
  <c r="N24" i="1"/>
  <c r="K24" i="1" l="1"/>
  <c r="O10" i="1"/>
  <c r="K24" i="2"/>
  <c r="C22" i="3"/>
  <c r="G22" i="3"/>
  <c r="L22" i="3"/>
  <c r="O17" i="1"/>
  <c r="O20" i="1"/>
  <c r="O24" i="1" s="1"/>
  <c r="O22" i="1"/>
  <c r="O17" i="2"/>
  <c r="O21" i="2"/>
  <c r="G24" i="2"/>
  <c r="L16" i="5"/>
  <c r="L10" i="5"/>
  <c r="L22" i="5"/>
  <c r="E24" i="1"/>
  <c r="E22" i="3"/>
  <c r="I22" i="3"/>
  <c r="O16" i="3"/>
  <c r="O21" i="3"/>
  <c r="L20" i="2"/>
  <c r="O20" i="2" s="1"/>
  <c r="O24" i="2" s="1"/>
  <c r="O6" i="2"/>
  <c r="O10" i="2" s="1"/>
  <c r="O10" i="3"/>
  <c r="O20" i="3"/>
  <c r="D22" i="4"/>
  <c r="H22" i="4"/>
  <c r="L16" i="4"/>
  <c r="L19" i="4"/>
  <c r="L21" i="4"/>
  <c r="O19" i="3"/>
  <c r="E22" i="4"/>
  <c r="I22" i="4"/>
  <c r="L10" i="4"/>
  <c r="B22" i="4"/>
  <c r="F22" i="4"/>
  <c r="J22" i="4"/>
  <c r="L18" i="4"/>
  <c r="L20" i="4"/>
  <c r="O22" i="3" l="1"/>
  <c r="L22" i="4"/>
</calcChain>
</file>

<file path=xl/sharedStrings.xml><?xml version="1.0" encoding="utf-8"?>
<sst xmlns="http://schemas.openxmlformats.org/spreadsheetml/2006/main" count="406" uniqueCount="79">
  <si>
    <t xml:space="preserve"> LONG   TERM   INSURANCE   BUSINESS</t>
  </si>
  <si>
    <t>CLAIMS BREAKDOWN BY INDIVIDUAL INSURER  FOR  THE  YEAR   2009</t>
  </si>
  <si>
    <t>(Amount  Rs 000)</t>
  </si>
  <si>
    <t>ANALYSIS OF CLAIMS</t>
  </si>
  <si>
    <t>ALBATROSS</t>
  </si>
  <si>
    <t>ANGLO MTIUS</t>
  </si>
  <si>
    <t xml:space="preserve">BAI </t>
  </si>
  <si>
    <t>CEYLINCO STELLA</t>
  </si>
  <si>
    <t>IOGA</t>
  </si>
  <si>
    <t>ISLAND LIFE</t>
  </si>
  <si>
    <t>LAMCO</t>
  </si>
  <si>
    <t>LAPRUDENCE</t>
  </si>
  <si>
    <t>LIC</t>
  </si>
  <si>
    <t>MTIAN EAGLE</t>
  </si>
  <si>
    <t>MTIUS UNION</t>
  </si>
  <si>
    <t>SICOM</t>
  </si>
  <si>
    <t>SUN</t>
  </si>
  <si>
    <t>TOTAL</t>
  </si>
  <si>
    <t>GROSS CLAIMS PAID &amp; PAYABLE  :</t>
  </si>
  <si>
    <t xml:space="preserve">     Life Assurance</t>
  </si>
  <si>
    <t xml:space="preserve">     Pension</t>
  </si>
  <si>
    <t xml:space="preserve">     Permanent Health Insurance</t>
  </si>
  <si>
    <t xml:space="preserve">     Linked Long Term Insurance</t>
  </si>
  <si>
    <t xml:space="preserve">     Total</t>
  </si>
  <si>
    <t>CLAIMS RECOVERED &amp; RECOVERABLE FROM REINSURERS  :</t>
  </si>
  <si>
    <t>NET CLAIMS PAID &amp; PAYABLE  :</t>
  </si>
  <si>
    <t>CLAIMS BREAKDOWN BY INDIVIDUAL INSURER  FOR  THE  YEAR   2010</t>
  </si>
  <si>
    <t>Anglo</t>
  </si>
  <si>
    <t>BAI</t>
  </si>
  <si>
    <t>CIM LIFE</t>
  </si>
  <si>
    <t>LPM</t>
  </si>
  <si>
    <t>MUA</t>
  </si>
  <si>
    <t>PHOENIX</t>
  </si>
  <si>
    <t>CLAIMS BREAKDOWN BY INDIVIDUAL INSURER  FOR  THE  YEAR   2011</t>
  </si>
  <si>
    <t xml:space="preserve">LAMCO </t>
  </si>
  <si>
    <t xml:space="preserve">PHOENIX </t>
  </si>
  <si>
    <t>CLAIMS BREAKDOWN BY INDIVIDUAL INSURER  FOR  THE  YEAR   2012</t>
  </si>
  <si>
    <t>ANGLO</t>
  </si>
  <si>
    <t xml:space="preserve">IOGA i </t>
  </si>
  <si>
    <t>LAMCO i</t>
  </si>
  <si>
    <t>PHOENIX i</t>
  </si>
  <si>
    <t>NET CLAIMS PAID &amp; PAYABLE:</t>
  </si>
  <si>
    <t>IOGA L</t>
  </si>
  <si>
    <t xml:space="preserve">ISLAND </t>
  </si>
  <si>
    <t>LA PRUDENCE</t>
  </si>
  <si>
    <t>LAMCO L</t>
  </si>
  <si>
    <t>METROPOLITAN</t>
  </si>
  <si>
    <t>PHOENIX L</t>
  </si>
  <si>
    <t>SICOM L</t>
  </si>
  <si>
    <t>CLAIMS BREAKDOWN BY INDIVIDUAL INSURER  FOR  THE  YEAR   2013</t>
  </si>
  <si>
    <t>Life Assurance</t>
  </si>
  <si>
    <t>Pension</t>
  </si>
  <si>
    <t>Permanent Health Insurance</t>
  </si>
  <si>
    <t>Linked Long Term Insurance</t>
  </si>
  <si>
    <t>* Closed Life Fund</t>
  </si>
  <si>
    <t>(Amount Rs 000)</t>
  </si>
  <si>
    <t>IOGA*</t>
  </si>
  <si>
    <t>LAMCO*</t>
  </si>
  <si>
    <t>PHOENIX*</t>
  </si>
  <si>
    <t xml:space="preserve"> LONG TERM INSURANCE BUSINESS</t>
  </si>
  <si>
    <t>CLAIMS BREAKDOWN BY INDIVIDUAL INSURER FOR THE YEAR 2014</t>
  </si>
  <si>
    <t>GROSS CLAIMS PAID &amp; PAYABLE:</t>
  </si>
  <si>
    <t>CLAIMS RECOVERED &amp; RECOVERABLE FROM REINSURERS:</t>
  </si>
  <si>
    <t>CLAIMS BREAKDOWN BY INDIVIDUAL INSURER FOR THE YEAR 2015</t>
  </si>
  <si>
    <t>SWAN LIFE</t>
  </si>
  <si>
    <t>CLAIMS BREAKDOWN BY INDIVIDUAL INSURER FOR THE YEAR 2016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</si>
  <si>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</si>
  <si>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t>IOGA *</t>
  </si>
  <si>
    <t>LAMCO *</t>
  </si>
  <si>
    <t>PHOENIX *</t>
  </si>
  <si>
    <t>CLAIMS BREAKDOWN BY INDIVIDUAL INSURER FOR THE YEAR 2017</t>
  </si>
  <si>
    <t>CLAIMS BREAKDOWN BY INDIVIDUAL INSURER FOR THE YEAR 2018</t>
  </si>
  <si>
    <t>CLAIMS BREAKDOWN BY INDIVIDUAL INSURER FOR THE YEAR 2019</t>
  </si>
  <si>
    <t>NICL</t>
  </si>
  <si>
    <t>CLAIMS BREAKDOWN BY INDIVIDUAL INSURER FOR THE YEAR 2020</t>
  </si>
  <si>
    <t>Afri Life Insurance Ltd (previously known as Metropolitan Life (Mauritius) Ltd) **</t>
  </si>
  <si>
    <t>** Date of change of name: September 2019</t>
  </si>
  <si>
    <t>CLAIMS BREAKDOWN BY INDIVIDUAL INSURER FOR THE YEAR 2021</t>
  </si>
  <si>
    <t>CLAIMS BREAKDOWN BY INDIVIDUAL INSURER FOR THE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</si>
</sst>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Narrow"/>
      <family val="2"/>
    </font>
    <font>
      <b/>
      <sz val="10"/>
      <color indexed="17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2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17"/>
      <name val="Arial Narrow"/>
      <family val="2"/>
    </font>
    <font>
      <sz val="10"/>
      <color theme="9" tint="-0.499984740745262"/>
      <name val="Arial Narrow"/>
      <family val="2"/>
    </font>
    <font>
      <sz val="12"/>
      <color indexed="8"/>
      <name val="Arial"/>
      <family val="2"/>
    </font>
    <font>
      <sz val="12"/>
      <color indexed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1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 applyFill="1"/>
    <xf numFmtId="0" fontId="4" fillId="0" borderId="0" xfId="0" applyFont="1"/>
    <xf numFmtId="43" fontId="4" fillId="0" borderId="0" xfId="1" applyFont="1"/>
    <xf numFmtId="43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0" fontId="4" fillId="0" borderId="0" xfId="0" applyFont="1" applyFill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center"/>
    </xf>
    <xf numFmtId="0" fontId="3" fillId="0" borderId="0" xfId="3" applyFont="1"/>
    <xf numFmtId="0" fontId="6" fillId="0" borderId="0" xfId="0" applyFont="1" applyFill="1" applyAlignment="1">
      <alignment horizontal="center"/>
    </xf>
    <xf numFmtId="0" fontId="6" fillId="0" borderId="0" xfId="0" applyFont="1"/>
    <xf numFmtId="43" fontId="6" fillId="0" borderId="0" xfId="4" applyFont="1"/>
    <xf numFmtId="0" fontId="3" fillId="0" borderId="0" xfId="0" applyFont="1"/>
    <xf numFmtId="164" fontId="10" fillId="8" borderId="5" xfId="1" applyNumberFormat="1" applyFont="1" applyFill="1" applyBorder="1" applyAlignment="1">
      <alignment horizontal="center" vertical="center" wrapText="1"/>
    </xf>
    <xf numFmtId="164" fontId="10" fillId="8" borderId="5" xfId="1" applyNumberFormat="1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164" fontId="11" fillId="0" borderId="9" xfId="1" applyNumberFormat="1" applyFont="1" applyBorder="1" applyAlignment="1">
      <alignment vertical="top"/>
    </xf>
    <xf numFmtId="164" fontId="12" fillId="0" borderId="24" xfId="1" applyNumberFormat="1" applyFont="1" applyBorder="1" applyAlignment="1">
      <alignment vertical="top"/>
    </xf>
    <xf numFmtId="0" fontId="13" fillId="0" borderId="0" xfId="0" applyFont="1"/>
    <xf numFmtId="164" fontId="14" fillId="0" borderId="0" xfId="1" applyNumberFormat="1" applyFont="1"/>
    <xf numFmtId="164" fontId="12" fillId="0" borderId="5" xfId="1" applyNumberFormat="1" applyFont="1" applyBorder="1" applyAlignment="1">
      <alignment vertical="top"/>
    </xf>
    <xf numFmtId="164" fontId="12" fillId="0" borderId="0" xfId="1" applyNumberFormat="1" applyFont="1" applyBorder="1" applyAlignment="1">
      <alignment vertical="top"/>
    </xf>
    <xf numFmtId="1" fontId="10" fillId="8" borderId="5" xfId="0" applyNumberFormat="1" applyFont="1" applyFill="1" applyBorder="1" applyAlignment="1">
      <alignment horizontal="center" vertical="center"/>
    </xf>
    <xf numFmtId="3" fontId="10" fillId="9" borderId="5" xfId="0" applyNumberFormat="1" applyFont="1" applyFill="1" applyBorder="1" applyAlignment="1">
      <alignment horizontal="center" vertical="center" wrapText="1"/>
    </xf>
    <xf numFmtId="3" fontId="10" fillId="9" borderId="5" xfId="0" applyNumberFormat="1" applyFont="1" applyFill="1" applyBorder="1" applyAlignment="1">
      <alignment horizontal="left" vertical="center" indent="1"/>
    </xf>
    <xf numFmtId="164" fontId="12" fillId="0" borderId="26" xfId="1" applyNumberFormat="1" applyFont="1" applyBorder="1" applyAlignment="1">
      <alignment vertical="top"/>
    </xf>
    <xf numFmtId="3" fontId="10" fillId="9" borderId="7" xfId="0" applyNumberFormat="1" applyFont="1" applyFill="1" applyBorder="1" applyAlignment="1">
      <alignment horizontal="left" vertical="center" indent="1"/>
    </xf>
    <xf numFmtId="3" fontId="10" fillId="10" borderId="9" xfId="0" applyNumberFormat="1" applyFont="1" applyFill="1" applyBorder="1" applyAlignment="1">
      <alignment horizontal="center" vertical="center" wrapText="1"/>
    </xf>
    <xf numFmtId="3" fontId="10" fillId="9" borderId="24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5" fillId="0" borderId="0" xfId="6" applyFont="1" applyFill="1" applyBorder="1" applyAlignment="1"/>
    <xf numFmtId="164" fontId="12" fillId="0" borderId="7" xfId="1" applyNumberFormat="1" applyFont="1" applyBorder="1" applyAlignment="1">
      <alignment vertical="top"/>
    </xf>
    <xf numFmtId="0" fontId="15" fillId="0" borderId="0" xfId="3" applyFont="1" applyFill="1" applyBorder="1" applyAlignment="1"/>
    <xf numFmtId="3" fontId="18" fillId="0" borderId="0" xfId="0" applyNumberFormat="1" applyFont="1" applyAlignment="1"/>
    <xf numFmtId="0" fontId="13" fillId="0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164" fontId="10" fillId="8" borderId="9" xfId="1" applyNumberFormat="1" applyFont="1" applyFill="1" applyBorder="1" applyAlignment="1">
      <alignment horizontal="center" vertical="center"/>
    </xf>
    <xf numFmtId="164" fontId="10" fillId="8" borderId="9" xfId="1" applyNumberFormat="1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164" fontId="13" fillId="0" borderId="5" xfId="1" applyNumberFormat="1" applyFont="1" applyFill="1" applyBorder="1" applyAlignment="1">
      <alignment horizontal="center" vertical="center"/>
    </xf>
    <xf numFmtId="164" fontId="19" fillId="0" borderId="5" xfId="0" applyNumberFormat="1" applyFont="1" applyBorder="1" applyAlignment="1">
      <alignment vertical="center"/>
    </xf>
    <xf numFmtId="164" fontId="13" fillId="0" borderId="5" xfId="0" applyNumberFormat="1" applyFont="1" applyBorder="1" applyAlignment="1">
      <alignment vertical="center"/>
    </xf>
    <xf numFmtId="164" fontId="10" fillId="0" borderId="6" xfId="1" applyNumberFormat="1" applyFont="1" applyBorder="1" applyAlignment="1">
      <alignment horizontal="center" vertical="center"/>
    </xf>
    <xf numFmtId="164" fontId="13" fillId="0" borderId="5" xfId="1" applyNumberFormat="1" applyFont="1" applyBorder="1" applyAlignment="1">
      <alignment horizontal="center" vertical="center"/>
    </xf>
    <xf numFmtId="164" fontId="13" fillId="0" borderId="18" xfId="1" applyNumberFormat="1" applyFont="1" applyFill="1" applyBorder="1" applyAlignment="1">
      <alignment horizontal="center" vertical="center"/>
    </xf>
    <xf numFmtId="164" fontId="13" fillId="0" borderId="18" xfId="1" applyNumberFormat="1" applyFont="1" applyBorder="1" applyAlignment="1">
      <alignment horizontal="center" vertical="center"/>
    </xf>
    <xf numFmtId="164" fontId="10" fillId="0" borderId="19" xfId="1" applyNumberFormat="1" applyFont="1" applyBorder="1" applyAlignment="1">
      <alignment horizontal="center" vertical="center"/>
    </xf>
    <xf numFmtId="164" fontId="10" fillId="0" borderId="9" xfId="1" applyNumberFormat="1" applyFont="1" applyFill="1" applyBorder="1" applyAlignment="1">
      <alignment horizontal="center" vertical="center"/>
    </xf>
    <xf numFmtId="164" fontId="10" fillId="0" borderId="10" xfId="1" applyNumberFormat="1" applyFont="1" applyBorder="1" applyAlignment="1">
      <alignment horizontal="center" vertical="center"/>
    </xf>
    <xf numFmtId="164" fontId="13" fillId="0" borderId="3" xfId="1" applyNumberFormat="1" applyFont="1" applyFill="1" applyBorder="1" applyAlignment="1">
      <alignment horizontal="center" vertical="center"/>
    </xf>
    <xf numFmtId="164" fontId="13" fillId="0" borderId="3" xfId="1" applyNumberFormat="1" applyFont="1" applyBorder="1" applyAlignment="1">
      <alignment horizontal="center" vertical="center"/>
    </xf>
    <xf numFmtId="164" fontId="10" fillId="0" borderId="4" xfId="1" applyNumberFormat="1" applyFont="1" applyBorder="1" applyAlignment="1">
      <alignment horizontal="center" vertical="center"/>
    </xf>
    <xf numFmtId="164" fontId="10" fillId="0" borderId="10" xfId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164" fontId="20" fillId="0" borderId="0" xfId="4" applyNumberFormat="1" applyFont="1" applyFill="1" applyBorder="1" applyAlignment="1">
      <alignment horizontal="center" vertical="center"/>
    </xf>
    <xf numFmtId="164" fontId="21" fillId="0" borderId="0" xfId="4" applyNumberFormat="1" applyFont="1" applyFill="1" applyBorder="1" applyAlignment="1">
      <alignment horizontal="center" vertical="center"/>
    </xf>
    <xf numFmtId="1" fontId="10" fillId="8" borderId="20" xfId="0" applyNumberFormat="1" applyFont="1" applyFill="1" applyBorder="1" applyAlignment="1">
      <alignment horizontal="center" vertical="center"/>
    </xf>
    <xf numFmtId="3" fontId="10" fillId="9" borderId="21" xfId="0" applyNumberFormat="1" applyFont="1" applyFill="1" applyBorder="1" applyAlignment="1">
      <alignment vertical="center" wrapText="1"/>
    </xf>
    <xf numFmtId="3" fontId="10" fillId="9" borderId="16" xfId="0" applyNumberFormat="1" applyFont="1" applyFill="1" applyBorder="1" applyAlignment="1">
      <alignment vertical="center"/>
    </xf>
    <xf numFmtId="3" fontId="10" fillId="9" borderId="17" xfId="0" applyNumberFormat="1" applyFont="1" applyFill="1" applyBorder="1" applyAlignment="1">
      <alignment vertical="center"/>
    </xf>
    <xf numFmtId="3" fontId="10" fillId="10" borderId="15" xfId="0" applyNumberFormat="1" applyFont="1" applyFill="1" applyBorder="1" applyAlignment="1">
      <alignment vertical="center"/>
    </xf>
    <xf numFmtId="3" fontId="10" fillId="9" borderId="12" xfId="0" applyNumberFormat="1" applyFont="1" applyFill="1" applyBorder="1" applyAlignment="1">
      <alignment vertical="center" wrapText="1"/>
    </xf>
    <xf numFmtId="3" fontId="10" fillId="9" borderId="16" xfId="0" applyNumberFormat="1" applyFont="1" applyFill="1" applyBorder="1" applyAlignment="1">
      <alignment vertical="center" wrapText="1"/>
    </xf>
    <xf numFmtId="0" fontId="22" fillId="0" borderId="0" xfId="0" applyFont="1"/>
    <xf numFmtId="0" fontId="10" fillId="0" borderId="3" xfId="0" applyFont="1" applyFill="1" applyBorder="1" applyAlignment="1">
      <alignment horizontal="right" vertical="center"/>
    </xf>
    <xf numFmtId="3" fontId="13" fillId="0" borderId="5" xfId="0" applyNumberFormat="1" applyFont="1" applyBorder="1" applyAlignment="1">
      <alignment vertical="center"/>
    </xf>
    <xf numFmtId="3" fontId="19" fillId="0" borderId="5" xfId="0" applyNumberFormat="1" applyFont="1" applyBorder="1" applyAlignment="1">
      <alignment vertical="center"/>
    </xf>
    <xf numFmtId="164" fontId="13" fillId="0" borderId="6" xfId="1" applyNumberFormat="1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64" fontId="10" fillId="8" borderId="9" xfId="4" applyNumberFormat="1" applyFont="1" applyFill="1" applyBorder="1" applyAlignment="1">
      <alignment horizontal="center" vertical="center"/>
    </xf>
    <xf numFmtId="164" fontId="10" fillId="8" borderId="9" xfId="4" applyNumberFormat="1" applyFont="1" applyFill="1" applyBorder="1" applyAlignment="1">
      <alignment horizontal="center" vertical="center" wrapText="1"/>
    </xf>
    <xf numFmtId="164" fontId="10" fillId="0" borderId="9" xfId="4" applyNumberFormat="1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164" fontId="13" fillId="0" borderId="5" xfId="4" applyNumberFormat="1" applyFont="1" applyFill="1" applyBorder="1" applyAlignment="1">
      <alignment horizontal="center" vertical="center"/>
    </xf>
    <xf numFmtId="164" fontId="13" fillId="0" borderId="5" xfId="4" applyNumberFormat="1" applyFont="1" applyBorder="1" applyAlignment="1">
      <alignment horizontal="center" vertical="center"/>
    </xf>
    <xf numFmtId="164" fontId="10" fillId="0" borderId="6" xfId="4" applyNumberFormat="1" applyFont="1" applyBorder="1" applyAlignment="1">
      <alignment horizontal="center" vertical="center"/>
    </xf>
    <xf numFmtId="164" fontId="13" fillId="0" borderId="6" xfId="4" applyNumberFormat="1" applyFont="1" applyBorder="1" applyAlignment="1">
      <alignment horizontal="center" vertical="center"/>
    </xf>
    <xf numFmtId="164" fontId="13" fillId="0" borderId="18" xfId="4" applyNumberFormat="1" applyFont="1" applyFill="1" applyBorder="1" applyAlignment="1">
      <alignment horizontal="center" vertical="center"/>
    </xf>
    <xf numFmtId="164" fontId="13" fillId="0" borderId="18" xfId="4" applyNumberFormat="1" applyFont="1" applyBorder="1" applyAlignment="1">
      <alignment horizontal="center" vertical="center"/>
    </xf>
    <xf numFmtId="164" fontId="10" fillId="0" borderId="19" xfId="4" applyNumberFormat="1" applyFont="1" applyBorder="1" applyAlignment="1">
      <alignment horizontal="center" vertical="center"/>
    </xf>
    <xf numFmtId="164" fontId="10" fillId="0" borderId="10" xfId="4" applyNumberFormat="1" applyFont="1" applyBorder="1" applyAlignment="1">
      <alignment horizontal="center" vertical="center"/>
    </xf>
    <xf numFmtId="164" fontId="13" fillId="0" borderId="3" xfId="4" applyNumberFormat="1" applyFont="1" applyFill="1" applyBorder="1" applyAlignment="1">
      <alignment horizontal="center" vertical="center"/>
    </xf>
    <xf numFmtId="164" fontId="13" fillId="0" borderId="3" xfId="4" applyNumberFormat="1" applyFont="1" applyBorder="1" applyAlignment="1">
      <alignment horizontal="center" vertical="center"/>
    </xf>
    <xf numFmtId="164" fontId="10" fillId="0" borderId="4" xfId="4" applyNumberFormat="1" applyFont="1" applyBorder="1" applyAlignment="1">
      <alignment horizontal="center" vertical="center"/>
    </xf>
    <xf numFmtId="164" fontId="10" fillId="0" borderId="10" xfId="4" applyNumberFormat="1" applyFont="1" applyFill="1" applyBorder="1" applyAlignment="1">
      <alignment horizontal="center" vertical="center"/>
    </xf>
    <xf numFmtId="165" fontId="20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43" fontId="19" fillId="0" borderId="0" xfId="4" applyFont="1" applyAlignment="1">
      <alignment vertical="center"/>
    </xf>
    <xf numFmtId="0" fontId="21" fillId="0" borderId="0" xfId="0" applyFont="1" applyFill="1" applyAlignment="1">
      <alignment horizontal="center" vertical="center"/>
    </xf>
    <xf numFmtId="3" fontId="18" fillId="0" borderId="0" xfId="3" applyNumberFormat="1" applyFont="1" applyAlignment="1"/>
    <xf numFmtId="0" fontId="20" fillId="0" borderId="0" xfId="3" applyFont="1" applyFill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13" fillId="0" borderId="0" xfId="3" applyFont="1"/>
    <xf numFmtId="164" fontId="13" fillId="0" borderId="5" xfId="2" applyNumberFormat="1" applyFont="1" applyFill="1" applyBorder="1" applyAlignment="1">
      <alignment horizontal="center" vertical="center"/>
    </xf>
    <xf numFmtId="164" fontId="13" fillId="0" borderId="5" xfId="2" applyNumberFormat="1" applyFont="1" applyBorder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vertical="center"/>
    </xf>
    <xf numFmtId="3" fontId="13" fillId="0" borderId="0" xfId="3" applyNumberFormat="1" applyFont="1" applyFill="1" applyAlignment="1">
      <alignment vertical="center"/>
    </xf>
    <xf numFmtId="0" fontId="13" fillId="0" borderId="0" xfId="3" applyFont="1" applyAlignment="1">
      <alignment vertical="center"/>
    </xf>
    <xf numFmtId="0" fontId="19" fillId="0" borderId="0" xfId="3" applyFont="1" applyFill="1" applyAlignment="1">
      <alignment vertical="center"/>
    </xf>
    <xf numFmtId="43" fontId="19" fillId="0" borderId="0" xfId="2" applyFont="1" applyAlignment="1">
      <alignment vertical="center"/>
    </xf>
    <xf numFmtId="0" fontId="19" fillId="0" borderId="0" xfId="3" applyFont="1"/>
    <xf numFmtId="0" fontId="19" fillId="0" borderId="0" xfId="3" applyFont="1" applyAlignment="1">
      <alignment vertical="center"/>
    </xf>
    <xf numFmtId="3" fontId="10" fillId="7" borderId="5" xfId="3" applyNumberFormat="1" applyFont="1" applyFill="1" applyBorder="1" applyAlignment="1">
      <alignment vertical="center" wrapText="1"/>
    </xf>
    <xf numFmtId="0" fontId="10" fillId="0" borderId="5" xfId="3" applyFont="1" applyFill="1" applyBorder="1" applyAlignment="1">
      <alignment horizontal="right" vertical="center"/>
    </xf>
    <xf numFmtId="0" fontId="13" fillId="0" borderId="5" xfId="3" applyFont="1" applyBorder="1"/>
    <xf numFmtId="0" fontId="10" fillId="0" borderId="5" xfId="3" applyFont="1" applyBorder="1" applyAlignment="1">
      <alignment horizontal="right" vertical="center"/>
    </xf>
    <xf numFmtId="3" fontId="10" fillId="7" borderId="5" xfId="3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 wrapText="1"/>
    </xf>
    <xf numFmtId="0" fontId="10" fillId="6" borderId="5" xfId="3" applyFont="1" applyFill="1" applyBorder="1" applyAlignment="1">
      <alignment horizontal="center" vertical="center"/>
    </xf>
    <xf numFmtId="3" fontId="10" fillId="6" borderId="5" xfId="3" applyNumberFormat="1" applyFont="1" applyFill="1" applyBorder="1" applyAlignment="1">
      <alignment vertical="center"/>
    </xf>
    <xf numFmtId="164" fontId="10" fillId="0" borderId="5" xfId="2" applyNumberFormat="1" applyFont="1" applyFill="1" applyBorder="1" applyAlignment="1">
      <alignment horizontal="center" vertical="center"/>
    </xf>
    <xf numFmtId="3" fontId="10" fillId="0" borderId="5" xfId="3" applyNumberFormat="1" applyFont="1" applyBorder="1" applyAlignment="1">
      <alignment vertical="center"/>
    </xf>
    <xf numFmtId="0" fontId="22" fillId="0" borderId="0" xfId="3" applyFont="1"/>
    <xf numFmtId="38" fontId="19" fillId="0" borderId="0" xfId="0" applyNumberFormat="1" applyFont="1" applyFill="1" applyAlignment="1">
      <alignment horizontal="center"/>
    </xf>
    <xf numFmtId="164" fontId="18" fillId="2" borderId="11" xfId="1" applyNumberFormat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164" fontId="19" fillId="0" borderId="5" xfId="1" applyNumberFormat="1" applyFont="1" applyFill="1" applyBorder="1" applyAlignment="1">
      <alignment horizontal="center" vertical="center"/>
    </xf>
    <xf numFmtId="41" fontId="18" fillId="0" borderId="5" xfId="0" applyNumberFormat="1" applyFont="1" applyFill="1" applyBorder="1" applyAlignment="1">
      <alignment horizontal="right"/>
    </xf>
    <xf numFmtId="164" fontId="19" fillId="0" borderId="5" xfId="1" applyNumberFormat="1" applyFont="1" applyBorder="1" applyAlignment="1">
      <alignment horizontal="center" vertical="center"/>
    </xf>
    <xf numFmtId="164" fontId="18" fillId="0" borderId="22" xfId="1" applyNumberFormat="1" applyFont="1" applyBorder="1" applyAlignment="1">
      <alignment horizontal="center" vertical="center"/>
    </xf>
    <xf numFmtId="164" fontId="18" fillId="0" borderId="6" xfId="1" applyNumberFormat="1" applyFont="1" applyBorder="1" applyAlignment="1">
      <alignment horizontal="center" vertical="center"/>
    </xf>
    <xf numFmtId="164" fontId="19" fillId="0" borderId="6" xfId="1" applyNumberFormat="1" applyFont="1" applyBorder="1" applyAlignment="1">
      <alignment horizontal="center" vertical="center"/>
    </xf>
    <xf numFmtId="164" fontId="19" fillId="0" borderId="18" xfId="1" applyNumberFormat="1" applyFont="1" applyFill="1" applyBorder="1" applyAlignment="1">
      <alignment horizontal="center" vertical="center"/>
    </xf>
    <xf numFmtId="164" fontId="19" fillId="0" borderId="18" xfId="1" applyNumberFormat="1" applyFont="1" applyBorder="1" applyAlignment="1">
      <alignment horizontal="center" vertical="center"/>
    </xf>
    <xf numFmtId="164" fontId="18" fillId="0" borderId="19" xfId="1" applyNumberFormat="1" applyFont="1" applyBorder="1" applyAlignment="1">
      <alignment horizontal="center" vertical="center"/>
    </xf>
    <xf numFmtId="164" fontId="18" fillId="0" borderId="9" xfId="1" applyNumberFormat="1" applyFont="1" applyFill="1" applyBorder="1" applyAlignment="1">
      <alignment horizontal="center" vertical="center"/>
    </xf>
    <xf numFmtId="164" fontId="18" fillId="0" borderId="9" xfId="1" applyNumberFormat="1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164" fontId="19" fillId="0" borderId="3" xfId="1" applyNumberFormat="1" applyFont="1" applyFill="1" applyBorder="1" applyAlignment="1">
      <alignment horizontal="center" vertical="center"/>
    </xf>
    <xf numFmtId="164" fontId="19" fillId="0" borderId="3" xfId="1" applyNumberFormat="1" applyFont="1" applyBorder="1" applyAlignment="1">
      <alignment horizontal="center" vertical="center"/>
    </xf>
    <xf numFmtId="164" fontId="18" fillId="0" borderId="4" xfId="1" applyNumberFormat="1" applyFont="1" applyBorder="1" applyAlignment="1">
      <alignment horizontal="center" vertical="center"/>
    </xf>
    <xf numFmtId="164" fontId="19" fillId="0" borderId="24" xfId="1" applyNumberFormat="1" applyFont="1" applyFill="1" applyBorder="1" applyAlignment="1">
      <alignment horizontal="center" vertical="center"/>
    </xf>
    <xf numFmtId="164" fontId="19" fillId="0" borderId="24" xfId="1" applyNumberFormat="1" applyFont="1" applyBorder="1" applyAlignment="1">
      <alignment horizontal="center" vertical="center"/>
    </xf>
    <xf numFmtId="164" fontId="18" fillId="0" borderId="25" xfId="1" applyNumberFormat="1" applyFont="1" applyBorder="1" applyAlignment="1">
      <alignment horizontal="center" vertical="center"/>
    </xf>
    <xf numFmtId="164" fontId="19" fillId="0" borderId="7" xfId="1" applyNumberFormat="1" applyFont="1" applyFill="1" applyBorder="1" applyAlignment="1">
      <alignment horizontal="center" vertical="center"/>
    </xf>
    <xf numFmtId="164" fontId="19" fillId="0" borderId="7" xfId="1" applyNumberFormat="1" applyFont="1" applyBorder="1" applyAlignment="1">
      <alignment horizontal="center" vertical="center"/>
    </xf>
    <xf numFmtId="164" fontId="18" fillId="0" borderId="8" xfId="1" applyNumberFormat="1" applyFont="1" applyBorder="1" applyAlignment="1">
      <alignment horizontal="center" vertical="center"/>
    </xf>
    <xf numFmtId="164" fontId="18" fillId="0" borderId="23" xfId="1" applyNumberFormat="1" applyFont="1" applyBorder="1" applyAlignment="1">
      <alignment horizontal="center" vertical="center"/>
    </xf>
    <xf numFmtId="164" fontId="18" fillId="0" borderId="9" xfId="1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3" fontId="19" fillId="0" borderId="0" xfId="0" applyNumberFormat="1" applyFont="1" applyFill="1" applyAlignment="1">
      <alignment vertical="center"/>
    </xf>
    <xf numFmtId="43" fontId="19" fillId="0" borderId="0" xfId="1" applyFont="1" applyAlignment="1">
      <alignment vertical="center"/>
    </xf>
    <xf numFmtId="10" fontId="19" fillId="0" borderId="0" xfId="0" applyNumberFormat="1" applyFont="1" applyFill="1" applyAlignment="1">
      <alignment vertical="center"/>
    </xf>
    <xf numFmtId="1" fontId="18" fillId="2" borderId="0" xfId="0" applyNumberFormat="1" applyFont="1" applyFill="1" applyAlignment="1">
      <alignment horizontal="center" vertical="center"/>
    </xf>
    <xf numFmtId="3" fontId="18" fillId="4" borderId="12" xfId="0" applyNumberFormat="1" applyFont="1" applyFill="1" applyBorder="1" applyAlignment="1">
      <alignment wrapText="1"/>
    </xf>
    <xf numFmtId="3" fontId="18" fillId="2" borderId="12" xfId="0" applyNumberFormat="1" applyFont="1" applyFill="1" applyBorder="1"/>
    <xf numFmtId="3" fontId="18" fillId="2" borderId="13" xfId="0" applyNumberFormat="1" applyFont="1" applyFill="1" applyBorder="1"/>
    <xf numFmtId="3" fontId="18" fillId="3" borderId="15" xfId="0" applyNumberFormat="1" applyFont="1" applyFill="1" applyBorder="1"/>
    <xf numFmtId="3" fontId="18" fillId="2" borderId="14" xfId="0" applyNumberFormat="1" applyFont="1" applyFill="1" applyBorder="1"/>
    <xf numFmtId="0" fontId="19" fillId="0" borderId="0" xfId="0" applyFont="1" applyFill="1"/>
    <xf numFmtId="0" fontId="19" fillId="0" borderId="0" xfId="0" applyFont="1" applyAlignment="1"/>
    <xf numFmtId="164" fontId="12" fillId="0" borderId="0" xfId="1" applyNumberFormat="1" applyFont="1" applyFill="1" applyBorder="1" applyAlignment="1">
      <alignment vertical="top"/>
    </xf>
    <xf numFmtId="164" fontId="12" fillId="0" borderId="5" xfId="1" applyNumberFormat="1" applyFont="1" applyFill="1" applyBorder="1" applyAlignment="1">
      <alignment vertical="top"/>
    </xf>
    <xf numFmtId="164" fontId="12" fillId="0" borderId="18" xfId="1" applyNumberFormat="1" applyFont="1" applyFill="1" applyBorder="1" applyAlignment="1">
      <alignment vertical="top"/>
    </xf>
    <xf numFmtId="164" fontId="12" fillId="0" borderId="18" xfId="1" applyNumberFormat="1" applyFont="1" applyBorder="1" applyAlignment="1">
      <alignment vertical="top"/>
    </xf>
    <xf numFmtId="0" fontId="10" fillId="11" borderId="5" xfId="0" applyFont="1" applyFill="1" applyBorder="1" applyAlignment="1">
      <alignment horizontal="right" vertical="center"/>
    </xf>
    <xf numFmtId="164" fontId="12" fillId="11" borderId="5" xfId="1" applyNumberFormat="1" applyFont="1" applyFill="1" applyBorder="1" applyAlignment="1">
      <alignment vertical="top"/>
    </xf>
    <xf numFmtId="164" fontId="11" fillId="11" borderId="9" xfId="1" applyNumberFormat="1" applyFont="1" applyFill="1" applyBorder="1" applyAlignment="1">
      <alignment vertical="top"/>
    </xf>
    <xf numFmtId="164" fontId="12" fillId="11" borderId="24" xfId="1" applyNumberFormat="1" applyFont="1" applyFill="1" applyBorder="1" applyAlignment="1">
      <alignment vertical="top"/>
    </xf>
    <xf numFmtId="164" fontId="12" fillId="11" borderId="26" xfId="1" applyNumberFormat="1" applyFont="1" applyFill="1" applyBorder="1" applyAlignment="1">
      <alignment vertical="top"/>
    </xf>
    <xf numFmtId="164" fontId="18" fillId="2" borderId="5" xfId="7" applyNumberFormat="1" applyFont="1" applyFill="1" applyBorder="1" applyAlignment="1">
      <alignment horizontal="center" vertical="center" wrapText="1"/>
    </xf>
    <xf numFmtId="164" fontId="12" fillId="0" borderId="5" xfId="1" applyNumberFormat="1" applyFont="1" applyBorder="1"/>
    <xf numFmtId="164" fontId="12" fillId="11" borderId="18" xfId="1" applyNumberFormat="1" applyFont="1" applyFill="1" applyBorder="1" applyAlignment="1">
      <alignment vertical="top"/>
    </xf>
    <xf numFmtId="0" fontId="8" fillId="5" borderId="5" xfId="3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8" fillId="5" borderId="0" xfId="3" applyFont="1" applyFill="1" applyAlignment="1">
      <alignment horizontal="center"/>
    </xf>
    <xf numFmtId="3" fontId="8" fillId="5" borderId="0" xfId="0" applyNumberFormat="1" applyFont="1" applyFill="1" applyBorder="1" applyAlignment="1">
      <alignment horizontal="center"/>
    </xf>
    <xf numFmtId="0" fontId="23" fillId="5" borderId="0" xfId="0" applyFont="1" applyFill="1" applyAlignment="1"/>
  </cellXfs>
  <cellStyles count="8">
    <cellStyle name="Comma" xfId="1" builtinId="3"/>
    <cellStyle name="Comma 2" xfId="2"/>
    <cellStyle name="Comma 2 2" xfId="7"/>
    <cellStyle name="Comma 3" xfId="4"/>
    <cellStyle name="Normal" xfId="0" builtinId="0"/>
    <cellStyle name="Normal 2" xfId="3"/>
    <cellStyle name="Normal 2 2" xfId="6"/>
    <cellStyle name="Normal 3" xfId="5"/>
  </cellStyles>
  <dxfs count="0"/>
  <tableStyles count="0" defaultTableStyle="TableStyleMedium9" defaultPivotStyle="PivotStyleLight16"/>
  <colors>
    <mruColors>
      <color rgb="FF99CCFF"/>
      <color rgb="FFBFBFB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14" sqref="E14"/>
    </sheetView>
  </sheetViews>
  <sheetFormatPr defaultRowHeight="12.75" x14ac:dyDescent="0.2"/>
  <cols>
    <col min="1" max="1" width="49.42578125" style="22" customWidth="1"/>
    <col min="2" max="2" width="12.5703125" style="22" customWidth="1"/>
    <col min="3" max="3" width="12.5703125" style="22" bestFit="1" customWidth="1"/>
    <col min="4" max="4" width="12.5703125" style="22" customWidth="1"/>
    <col min="5" max="5" width="12.5703125" style="22" bestFit="1" customWidth="1"/>
    <col min="6" max="6" width="12.5703125" style="22" customWidth="1"/>
    <col min="7" max="7" width="12.5703125" style="22" bestFit="1" customWidth="1"/>
    <col min="8" max="8" width="21.7109375" style="22" customWidth="1"/>
    <col min="9" max="9" width="15.85546875" style="22" customWidth="1"/>
    <col min="10" max="10" width="14.85546875" style="22" bestFit="1" customWidth="1"/>
    <col min="11" max="11" width="14.85546875" style="22" customWidth="1"/>
    <col min="12" max="12" width="16.28515625" style="22" bestFit="1" customWidth="1"/>
  </cols>
  <sheetData>
    <row r="1" spans="1:15" s="33" customFormat="1" ht="20.100000000000001" customHeight="1" x14ac:dyDescent="0.25">
      <c r="A1" s="178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5" s="33" customFormat="1" ht="20.100000000000001" customHeight="1" x14ac:dyDescent="0.25">
      <c r="A2" s="178" t="s">
        <v>78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5" x14ac:dyDescent="0.2">
      <c r="A3" s="179" t="s">
        <v>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5" s="7" customFormat="1" ht="54.75" customHeight="1" x14ac:dyDescent="0.2">
      <c r="A4" s="26" t="s">
        <v>3</v>
      </c>
      <c r="B4" s="15" t="s">
        <v>73</v>
      </c>
      <c r="C4" s="15" t="s">
        <v>43</v>
      </c>
      <c r="D4" s="15" t="s">
        <v>67</v>
      </c>
      <c r="E4" s="15" t="s">
        <v>44</v>
      </c>
      <c r="F4" s="15" t="s">
        <v>68</v>
      </c>
      <c r="G4" s="15" t="s">
        <v>12</v>
      </c>
      <c r="H4" s="175" t="s">
        <v>75</v>
      </c>
      <c r="I4" s="15" t="s">
        <v>69</v>
      </c>
      <c r="J4" s="16" t="s">
        <v>48</v>
      </c>
      <c r="K4" s="16" t="s">
        <v>64</v>
      </c>
      <c r="L4" s="17" t="s">
        <v>17</v>
      </c>
    </row>
    <row r="5" spans="1:15" s="2" customFormat="1" ht="30" customHeight="1" x14ac:dyDescent="0.2">
      <c r="A5" s="27" t="s">
        <v>61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70"/>
      <c r="O5"/>
    </row>
    <row r="6" spans="1:15" ht="17.25" customHeight="1" x14ac:dyDescent="0.2">
      <c r="A6" s="28" t="s">
        <v>50</v>
      </c>
      <c r="B6" s="176">
        <v>1246028.267</v>
      </c>
      <c r="C6" s="176">
        <v>188130.87775000001</v>
      </c>
      <c r="D6" s="22">
        <v>4329.5010000000002</v>
      </c>
      <c r="E6" s="176">
        <v>416852.815</v>
      </c>
      <c r="F6" s="176">
        <v>7441.4570000000003</v>
      </c>
      <c r="G6" s="176">
        <v>459245.41700000002</v>
      </c>
      <c r="H6" s="176">
        <v>73964.858999999997</v>
      </c>
      <c r="I6" s="176">
        <v>4868.9830000000002</v>
      </c>
      <c r="J6" s="176">
        <v>1700811.89</v>
      </c>
      <c r="K6" s="176">
        <v>768707.19900000002</v>
      </c>
      <c r="L6" s="171">
        <f>SUM(B6:K6)</f>
        <v>4870381.2657500003</v>
      </c>
      <c r="N6" s="166"/>
    </row>
    <row r="7" spans="1:15" ht="17.25" customHeight="1" x14ac:dyDescent="0.2">
      <c r="A7" s="28" t="s">
        <v>51</v>
      </c>
      <c r="B7" s="176">
        <v>41043.917000000001</v>
      </c>
      <c r="C7" s="176">
        <v>0</v>
      </c>
      <c r="D7" s="176">
        <v>0</v>
      </c>
      <c r="E7" s="176">
        <v>332107.85800000001</v>
      </c>
      <c r="F7" s="176">
        <v>0</v>
      </c>
      <c r="G7" s="176">
        <v>0</v>
      </c>
      <c r="H7" s="176">
        <v>27827.365000000002</v>
      </c>
      <c r="I7" s="176">
        <v>0</v>
      </c>
      <c r="J7" s="176">
        <v>24310.088</v>
      </c>
      <c r="K7" s="176">
        <v>1895337.6429999999</v>
      </c>
      <c r="L7" s="171">
        <f t="shared" ref="L7:L9" si="0">SUM(B7:K7)</f>
        <v>2320626.8709999998</v>
      </c>
    </row>
    <row r="8" spans="1:15" ht="17.25" customHeight="1" x14ac:dyDescent="0.2">
      <c r="A8" s="28" t="s">
        <v>52</v>
      </c>
      <c r="B8" s="176">
        <v>0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76">
        <v>523.74</v>
      </c>
      <c r="K8" s="176">
        <v>2022.867</v>
      </c>
      <c r="L8" s="171">
        <f t="shared" si="0"/>
        <v>2546.607</v>
      </c>
    </row>
    <row r="9" spans="1:15" ht="17.25" customHeight="1" x14ac:dyDescent="0.2">
      <c r="A9" s="30" t="s">
        <v>53</v>
      </c>
      <c r="B9" s="176">
        <v>0</v>
      </c>
      <c r="C9" s="176">
        <v>0</v>
      </c>
      <c r="D9" s="176">
        <v>0</v>
      </c>
      <c r="E9" s="176">
        <v>377066.67</v>
      </c>
      <c r="F9" s="176">
        <v>0</v>
      </c>
      <c r="G9" s="176">
        <v>0</v>
      </c>
      <c r="H9" s="176">
        <v>9206.8050000000003</v>
      </c>
      <c r="I9" s="176">
        <v>0</v>
      </c>
      <c r="J9" s="176">
        <v>96086.558999999994</v>
      </c>
      <c r="K9" s="176">
        <v>1566012.7379999999</v>
      </c>
      <c r="L9" s="171">
        <f t="shared" si="0"/>
        <v>2048372.7719999999</v>
      </c>
    </row>
    <row r="10" spans="1:15" ht="17.25" customHeight="1" x14ac:dyDescent="0.2">
      <c r="A10" s="31" t="s">
        <v>17</v>
      </c>
      <c r="B10" s="20">
        <f t="shared" ref="B10:K10" si="1">SUM(B6:B9)</f>
        <v>1287072.1839999999</v>
      </c>
      <c r="C10" s="20">
        <f t="shared" si="1"/>
        <v>188130.87775000001</v>
      </c>
      <c r="D10" s="20">
        <f t="shared" si="1"/>
        <v>4329.5010000000002</v>
      </c>
      <c r="E10" s="20">
        <f t="shared" si="1"/>
        <v>1126027.3429999999</v>
      </c>
      <c r="F10" s="20">
        <f t="shared" si="1"/>
        <v>7441.4570000000003</v>
      </c>
      <c r="G10" s="20">
        <f t="shared" si="1"/>
        <v>459245.41700000002</v>
      </c>
      <c r="H10" s="20">
        <f t="shared" si="1"/>
        <v>110999.02900000001</v>
      </c>
      <c r="I10" s="20">
        <f t="shared" si="1"/>
        <v>4868.9830000000002</v>
      </c>
      <c r="J10" s="20">
        <f t="shared" si="1"/>
        <v>1821732.2769999998</v>
      </c>
      <c r="K10" s="20">
        <f t="shared" si="1"/>
        <v>4232080.4470000006</v>
      </c>
      <c r="L10" s="172">
        <f>SUM(L6:L9)</f>
        <v>9241927.5157499984</v>
      </c>
    </row>
    <row r="11" spans="1:15" ht="30" customHeight="1" x14ac:dyDescent="0.2">
      <c r="A11" s="32" t="s">
        <v>62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3"/>
    </row>
    <row r="12" spans="1:15" ht="17.25" customHeight="1" x14ac:dyDescent="0.2">
      <c r="A12" s="28" t="str">
        <f>A6</f>
        <v>Life Assurance</v>
      </c>
      <c r="B12" s="176">
        <v>34392.311000000002</v>
      </c>
      <c r="C12" s="176">
        <v>15572.876</v>
      </c>
      <c r="D12" s="176"/>
      <c r="E12" s="176">
        <v>101097.26</v>
      </c>
      <c r="F12" s="176">
        <v>0</v>
      </c>
      <c r="G12" s="176">
        <v>0</v>
      </c>
      <c r="H12" s="176">
        <v>3923.482</v>
      </c>
      <c r="I12" s="176">
        <v>40</v>
      </c>
      <c r="J12" s="176">
        <v>67335.436000000002</v>
      </c>
      <c r="K12" s="176">
        <v>27957.058000000001</v>
      </c>
      <c r="L12" s="171">
        <f>SUM(B12:K12)</f>
        <v>250318.42299999998</v>
      </c>
    </row>
    <row r="13" spans="1:15" ht="17.25" customHeight="1" x14ac:dyDescent="0.2">
      <c r="A13" s="28" t="str">
        <f>A7</f>
        <v>Pension</v>
      </c>
      <c r="B13" s="176">
        <v>-5967.2370000000001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2689.875</v>
      </c>
      <c r="L13" s="171">
        <f t="shared" ref="L13:L15" si="2">SUM(B13:K13)</f>
        <v>-3277.3620000000001</v>
      </c>
    </row>
    <row r="14" spans="1:15" ht="17.25" customHeight="1" x14ac:dyDescent="0.2">
      <c r="A14" s="28" t="str">
        <f>A8</f>
        <v>Permanent Health Insurance</v>
      </c>
      <c r="B14" s="176">
        <v>0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1">
        <f t="shared" si="2"/>
        <v>0</v>
      </c>
    </row>
    <row r="15" spans="1:15" ht="17.25" customHeight="1" x14ac:dyDescent="0.2">
      <c r="A15" s="30" t="str">
        <f>A9</f>
        <v>Linked Long Term Insurance</v>
      </c>
      <c r="B15" s="176">
        <v>0</v>
      </c>
      <c r="C15" s="176">
        <v>0</v>
      </c>
      <c r="D15" s="176">
        <v>0</v>
      </c>
      <c r="E15" s="176">
        <v>10.260999999999999</v>
      </c>
      <c r="F15" s="176">
        <v>0</v>
      </c>
      <c r="G15" s="176">
        <v>0</v>
      </c>
      <c r="H15" s="176">
        <v>0</v>
      </c>
      <c r="I15" s="176">
        <v>0</v>
      </c>
      <c r="J15" s="176">
        <v>1548.0429999999999</v>
      </c>
      <c r="K15" s="176">
        <v>0</v>
      </c>
      <c r="L15" s="171">
        <f t="shared" si="2"/>
        <v>1558.3039999999999</v>
      </c>
    </row>
    <row r="16" spans="1:15" ht="17.25" customHeight="1" x14ac:dyDescent="0.2">
      <c r="A16" s="31" t="str">
        <f>A10</f>
        <v>TOTAL</v>
      </c>
      <c r="B16" s="20">
        <f t="shared" ref="B16:K16" si="3">SUM(B12:B15)</f>
        <v>28425.074000000001</v>
      </c>
      <c r="C16" s="20">
        <f t="shared" si="3"/>
        <v>15572.876</v>
      </c>
      <c r="D16" s="20">
        <f t="shared" si="3"/>
        <v>0</v>
      </c>
      <c r="E16" s="20">
        <f t="shared" si="3"/>
        <v>101107.52099999999</v>
      </c>
      <c r="F16" s="20">
        <f t="shared" si="3"/>
        <v>0</v>
      </c>
      <c r="G16" s="20">
        <f t="shared" si="3"/>
        <v>0</v>
      </c>
      <c r="H16" s="20">
        <f t="shared" si="3"/>
        <v>3923.482</v>
      </c>
      <c r="I16" s="20">
        <f t="shared" si="3"/>
        <v>40</v>
      </c>
      <c r="J16" s="20">
        <f t="shared" si="3"/>
        <v>68883.479000000007</v>
      </c>
      <c r="K16" s="20">
        <f t="shared" si="3"/>
        <v>30646.933000000001</v>
      </c>
      <c r="L16" s="172">
        <f>SUM(L12:L15)</f>
        <v>248599.36499999999</v>
      </c>
    </row>
    <row r="17" spans="1:12" ht="30" customHeight="1" x14ac:dyDescent="0.2">
      <c r="A17" s="32" t="s">
        <v>41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73"/>
    </row>
    <row r="18" spans="1:12" ht="17.25" customHeight="1" x14ac:dyDescent="0.2">
      <c r="A18" s="28" t="str">
        <f>A12</f>
        <v>Life Assurance</v>
      </c>
      <c r="B18" s="176">
        <v>1211635.956</v>
      </c>
      <c r="C18" s="176">
        <v>172558.00175</v>
      </c>
      <c r="D18" s="176">
        <v>4329.5010000000002</v>
      </c>
      <c r="E18" s="176">
        <v>315755.55499999999</v>
      </c>
      <c r="F18" s="176">
        <v>7441.4570000000003</v>
      </c>
      <c r="G18" s="176">
        <v>459245.41700000002</v>
      </c>
      <c r="H18" s="176">
        <v>70041.376999999993</v>
      </c>
      <c r="I18" s="176">
        <v>4828.9830000000002</v>
      </c>
      <c r="J18" s="176">
        <v>1633476.4539999999</v>
      </c>
      <c r="K18" s="176">
        <v>740750.14099999995</v>
      </c>
      <c r="L18" s="171">
        <f>SUM(B18:K18)</f>
        <v>4620062.8427499998</v>
      </c>
    </row>
    <row r="19" spans="1:12" ht="17.25" customHeight="1" x14ac:dyDescent="0.2">
      <c r="A19" s="28" t="str">
        <f>A13</f>
        <v>Pension</v>
      </c>
      <c r="B19" s="176">
        <v>47011.154000000002</v>
      </c>
      <c r="C19" s="176">
        <v>0</v>
      </c>
      <c r="D19" s="176">
        <v>0</v>
      </c>
      <c r="E19" s="176">
        <v>332107.85800000001</v>
      </c>
      <c r="F19" s="176">
        <v>0</v>
      </c>
      <c r="G19" s="176">
        <v>0</v>
      </c>
      <c r="H19" s="176">
        <v>27827.365000000002</v>
      </c>
      <c r="I19" s="176">
        <v>0</v>
      </c>
      <c r="J19" s="176">
        <v>24310.088</v>
      </c>
      <c r="K19" s="176">
        <v>1892647.7679999999</v>
      </c>
      <c r="L19" s="171">
        <f t="shared" ref="L19:L21" si="4">SUM(B19:K19)</f>
        <v>2323904.233</v>
      </c>
    </row>
    <row r="20" spans="1:12" ht="17.25" customHeight="1" x14ac:dyDescent="0.2">
      <c r="A20" s="28" t="str">
        <f>A14</f>
        <v>Permanent Health Insurance</v>
      </c>
      <c r="B20" s="176">
        <v>0</v>
      </c>
      <c r="C20" s="176">
        <v>0</v>
      </c>
      <c r="D20" s="176">
        <v>0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523.74</v>
      </c>
      <c r="K20" s="176">
        <v>2022.867</v>
      </c>
      <c r="L20" s="171">
        <f t="shared" si="4"/>
        <v>2546.607</v>
      </c>
    </row>
    <row r="21" spans="1:12" ht="17.25" customHeight="1" x14ac:dyDescent="0.2">
      <c r="A21" s="30" t="str">
        <f>A15</f>
        <v>Linked Long Term Insurance</v>
      </c>
      <c r="B21" s="176">
        <v>0</v>
      </c>
      <c r="C21" s="176">
        <v>0</v>
      </c>
      <c r="D21" s="176">
        <v>0</v>
      </c>
      <c r="E21" s="176">
        <v>377056.40899999999</v>
      </c>
      <c r="F21" s="176">
        <v>0</v>
      </c>
      <c r="G21" s="176">
        <v>0</v>
      </c>
      <c r="H21" s="176">
        <v>9206.8050000000003</v>
      </c>
      <c r="I21" s="176">
        <v>0</v>
      </c>
      <c r="J21" s="176">
        <v>94538.516000000003</v>
      </c>
      <c r="K21" s="176">
        <v>1566012.7379999999</v>
      </c>
      <c r="L21" s="177">
        <f t="shared" si="4"/>
        <v>2046814.4679999999</v>
      </c>
    </row>
    <row r="22" spans="1:12" ht="17.25" customHeight="1" x14ac:dyDescent="0.2">
      <c r="A22" s="31" t="str">
        <f>A16</f>
        <v>TOTAL</v>
      </c>
      <c r="B22" s="20">
        <f t="shared" ref="B22:K22" si="5">SUM(B18:B21)</f>
        <v>1258647.1100000001</v>
      </c>
      <c r="C22" s="20">
        <f t="shared" si="5"/>
        <v>172558.00175</v>
      </c>
      <c r="D22" s="20">
        <f t="shared" si="5"/>
        <v>4329.5010000000002</v>
      </c>
      <c r="E22" s="20">
        <f t="shared" si="5"/>
        <v>1024919.8219999999</v>
      </c>
      <c r="F22" s="20">
        <f t="shared" si="5"/>
        <v>7441.4570000000003</v>
      </c>
      <c r="G22" s="20">
        <f t="shared" si="5"/>
        <v>459245.41700000002</v>
      </c>
      <c r="H22" s="20">
        <f t="shared" si="5"/>
        <v>107075.54699999999</v>
      </c>
      <c r="I22" s="20">
        <f t="shared" si="5"/>
        <v>4828.9830000000002</v>
      </c>
      <c r="J22" s="20">
        <f t="shared" si="5"/>
        <v>1752848.798</v>
      </c>
      <c r="K22" s="20">
        <f t="shared" si="5"/>
        <v>4201433.5140000004</v>
      </c>
      <c r="L22" s="172">
        <f>SUM(L18:L21)</f>
        <v>8993328.15075</v>
      </c>
    </row>
    <row r="23" spans="1:12" x14ac:dyDescent="0.2">
      <c r="A23" s="25"/>
      <c r="B23" s="25"/>
    </row>
    <row r="24" spans="1:12" x14ac:dyDescent="0.2">
      <c r="A24" s="23" t="s">
        <v>54</v>
      </c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">
      <c r="A25" s="23" t="s">
        <v>76</v>
      </c>
      <c r="B25" s="23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">
      <c r="A26" s="34" t="s">
        <v>66</v>
      </c>
      <c r="B26" s="34"/>
      <c r="C26" s="25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3">
    <mergeCell ref="A1:L1"/>
    <mergeCell ref="A2:L2"/>
    <mergeCell ref="A3:L3"/>
  </mergeCells>
  <pageMargins left="0.7" right="0.7" top="0.75" bottom="0.75" header="0.3" footer="0.3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27"/>
  <sheetViews>
    <sheetView showGridLines="0" workbookViewId="0">
      <pane ySplit="4" topLeftCell="A5" activePane="bottomLeft" state="frozen"/>
      <selection pane="bottomLeft" activeCell="A4" sqref="A4"/>
    </sheetView>
  </sheetViews>
  <sheetFormatPr defaultColWidth="9" defaultRowHeight="12.75" x14ac:dyDescent="0.2"/>
  <cols>
    <col min="1" max="1" width="41.28515625" style="61" bestFit="1" customWidth="1"/>
    <col min="2" max="2" width="11.5703125" style="59" customWidth="1"/>
    <col min="3" max="3" width="11.7109375" style="59" customWidth="1"/>
    <col min="4" max="4" width="10" style="59" customWidth="1"/>
    <col min="5" max="5" width="10.7109375" style="59" customWidth="1"/>
    <col min="6" max="6" width="11" style="59" bestFit="1" customWidth="1"/>
    <col min="7" max="7" width="9.7109375" style="59" customWidth="1"/>
    <col min="8" max="8" width="10.7109375" style="59" customWidth="1"/>
    <col min="9" max="9" width="15.85546875" style="59" bestFit="1" customWidth="1"/>
    <col min="10" max="10" width="12.42578125" style="59" customWidth="1"/>
    <col min="11" max="11" width="11.42578125" style="59" customWidth="1"/>
    <col min="12" max="12" width="13.28515625" style="60" customWidth="1"/>
    <col min="13" max="253" width="9" style="2"/>
    <col min="254" max="254" width="27.42578125" style="2" customWidth="1"/>
    <col min="255" max="255" width="11.5703125" style="2" customWidth="1"/>
    <col min="256" max="256" width="11.7109375" style="2" customWidth="1"/>
    <col min="257" max="257" width="0" style="2" hidden="1" customWidth="1"/>
    <col min="258" max="258" width="10" style="2" customWidth="1"/>
    <col min="259" max="259" width="10.7109375" style="2" customWidth="1"/>
    <col min="260" max="260" width="10" style="2" customWidth="1"/>
    <col min="261" max="261" width="9.7109375" style="2" customWidth="1"/>
    <col min="262" max="262" width="10.7109375" style="2" customWidth="1"/>
    <col min="263" max="263" width="10.5703125" style="2" customWidth="1"/>
    <col min="264" max="264" width="0" style="2" hidden="1" customWidth="1"/>
    <col min="265" max="265" width="10.7109375" style="2" customWidth="1"/>
    <col min="266" max="266" width="11.42578125" style="2" customWidth="1"/>
    <col min="267" max="267" width="0" style="2" hidden="1" customWidth="1"/>
    <col min="268" max="268" width="13.28515625" style="2" customWidth="1"/>
    <col min="269" max="509" width="9" style="2"/>
    <col min="510" max="510" width="27.42578125" style="2" customWidth="1"/>
    <col min="511" max="511" width="11.5703125" style="2" customWidth="1"/>
    <col min="512" max="512" width="11.7109375" style="2" customWidth="1"/>
    <col min="513" max="513" width="0" style="2" hidden="1" customWidth="1"/>
    <col min="514" max="514" width="10" style="2" customWidth="1"/>
    <col min="515" max="515" width="10.7109375" style="2" customWidth="1"/>
    <col min="516" max="516" width="10" style="2" customWidth="1"/>
    <col min="517" max="517" width="9.7109375" style="2" customWidth="1"/>
    <col min="518" max="518" width="10.7109375" style="2" customWidth="1"/>
    <col min="519" max="519" width="10.5703125" style="2" customWidth="1"/>
    <col min="520" max="520" width="0" style="2" hidden="1" customWidth="1"/>
    <col min="521" max="521" width="10.7109375" style="2" customWidth="1"/>
    <col min="522" max="522" width="11.42578125" style="2" customWidth="1"/>
    <col min="523" max="523" width="0" style="2" hidden="1" customWidth="1"/>
    <col min="524" max="524" width="13.28515625" style="2" customWidth="1"/>
    <col min="525" max="765" width="9" style="2"/>
    <col min="766" max="766" width="27.42578125" style="2" customWidth="1"/>
    <col min="767" max="767" width="11.5703125" style="2" customWidth="1"/>
    <col min="768" max="768" width="11.7109375" style="2" customWidth="1"/>
    <col min="769" max="769" width="0" style="2" hidden="1" customWidth="1"/>
    <col min="770" max="770" width="10" style="2" customWidth="1"/>
    <col min="771" max="771" width="10.7109375" style="2" customWidth="1"/>
    <col min="772" max="772" width="10" style="2" customWidth="1"/>
    <col min="773" max="773" width="9.7109375" style="2" customWidth="1"/>
    <col min="774" max="774" width="10.7109375" style="2" customWidth="1"/>
    <col min="775" max="775" width="10.5703125" style="2" customWidth="1"/>
    <col min="776" max="776" width="0" style="2" hidden="1" customWidth="1"/>
    <col min="777" max="777" width="10.7109375" style="2" customWidth="1"/>
    <col min="778" max="778" width="11.42578125" style="2" customWidth="1"/>
    <col min="779" max="779" width="0" style="2" hidden="1" customWidth="1"/>
    <col min="780" max="780" width="13.28515625" style="2" customWidth="1"/>
    <col min="781" max="1021" width="9" style="2"/>
    <col min="1022" max="1022" width="27.42578125" style="2" customWidth="1"/>
    <col min="1023" max="1023" width="11.5703125" style="2" customWidth="1"/>
    <col min="1024" max="1024" width="11.7109375" style="2" customWidth="1"/>
    <col min="1025" max="1025" width="0" style="2" hidden="1" customWidth="1"/>
    <col min="1026" max="1026" width="10" style="2" customWidth="1"/>
    <col min="1027" max="1027" width="10.7109375" style="2" customWidth="1"/>
    <col min="1028" max="1028" width="10" style="2" customWidth="1"/>
    <col min="1029" max="1029" width="9.7109375" style="2" customWidth="1"/>
    <col min="1030" max="1030" width="10.7109375" style="2" customWidth="1"/>
    <col min="1031" max="1031" width="10.5703125" style="2" customWidth="1"/>
    <col min="1032" max="1032" width="0" style="2" hidden="1" customWidth="1"/>
    <col min="1033" max="1033" width="10.7109375" style="2" customWidth="1"/>
    <col min="1034" max="1034" width="11.42578125" style="2" customWidth="1"/>
    <col min="1035" max="1035" width="0" style="2" hidden="1" customWidth="1"/>
    <col min="1036" max="1036" width="13.28515625" style="2" customWidth="1"/>
    <col min="1037" max="1277" width="9" style="2"/>
    <col min="1278" max="1278" width="27.42578125" style="2" customWidth="1"/>
    <col min="1279" max="1279" width="11.5703125" style="2" customWidth="1"/>
    <col min="1280" max="1280" width="11.7109375" style="2" customWidth="1"/>
    <col min="1281" max="1281" width="0" style="2" hidden="1" customWidth="1"/>
    <col min="1282" max="1282" width="10" style="2" customWidth="1"/>
    <col min="1283" max="1283" width="10.7109375" style="2" customWidth="1"/>
    <col min="1284" max="1284" width="10" style="2" customWidth="1"/>
    <col min="1285" max="1285" width="9.7109375" style="2" customWidth="1"/>
    <col min="1286" max="1286" width="10.7109375" style="2" customWidth="1"/>
    <col min="1287" max="1287" width="10.5703125" style="2" customWidth="1"/>
    <col min="1288" max="1288" width="0" style="2" hidden="1" customWidth="1"/>
    <col min="1289" max="1289" width="10.7109375" style="2" customWidth="1"/>
    <col min="1290" max="1290" width="11.42578125" style="2" customWidth="1"/>
    <col min="1291" max="1291" width="0" style="2" hidden="1" customWidth="1"/>
    <col min="1292" max="1292" width="13.28515625" style="2" customWidth="1"/>
    <col min="1293" max="1533" width="9" style="2"/>
    <col min="1534" max="1534" width="27.42578125" style="2" customWidth="1"/>
    <col min="1535" max="1535" width="11.5703125" style="2" customWidth="1"/>
    <col min="1536" max="1536" width="11.7109375" style="2" customWidth="1"/>
    <col min="1537" max="1537" width="0" style="2" hidden="1" customWidth="1"/>
    <col min="1538" max="1538" width="10" style="2" customWidth="1"/>
    <col min="1539" max="1539" width="10.7109375" style="2" customWidth="1"/>
    <col min="1540" max="1540" width="10" style="2" customWidth="1"/>
    <col min="1541" max="1541" width="9.7109375" style="2" customWidth="1"/>
    <col min="1542" max="1542" width="10.7109375" style="2" customWidth="1"/>
    <col min="1543" max="1543" width="10.5703125" style="2" customWidth="1"/>
    <col min="1544" max="1544" width="0" style="2" hidden="1" customWidth="1"/>
    <col min="1545" max="1545" width="10.7109375" style="2" customWidth="1"/>
    <col min="1546" max="1546" width="11.42578125" style="2" customWidth="1"/>
    <col min="1547" max="1547" width="0" style="2" hidden="1" customWidth="1"/>
    <col min="1548" max="1548" width="13.28515625" style="2" customWidth="1"/>
    <col min="1549" max="1789" width="9" style="2"/>
    <col min="1790" max="1790" width="27.42578125" style="2" customWidth="1"/>
    <col min="1791" max="1791" width="11.5703125" style="2" customWidth="1"/>
    <col min="1792" max="1792" width="11.7109375" style="2" customWidth="1"/>
    <col min="1793" max="1793" width="0" style="2" hidden="1" customWidth="1"/>
    <col min="1794" max="1794" width="10" style="2" customWidth="1"/>
    <col min="1795" max="1795" width="10.7109375" style="2" customWidth="1"/>
    <col min="1796" max="1796" width="10" style="2" customWidth="1"/>
    <col min="1797" max="1797" width="9.7109375" style="2" customWidth="1"/>
    <col min="1798" max="1798" width="10.7109375" style="2" customWidth="1"/>
    <col min="1799" max="1799" width="10.5703125" style="2" customWidth="1"/>
    <col min="1800" max="1800" width="0" style="2" hidden="1" customWidth="1"/>
    <col min="1801" max="1801" width="10.7109375" style="2" customWidth="1"/>
    <col min="1802" max="1802" width="11.42578125" style="2" customWidth="1"/>
    <col min="1803" max="1803" width="0" style="2" hidden="1" customWidth="1"/>
    <col min="1804" max="1804" width="13.28515625" style="2" customWidth="1"/>
    <col min="1805" max="2045" width="9" style="2"/>
    <col min="2046" max="2046" width="27.42578125" style="2" customWidth="1"/>
    <col min="2047" max="2047" width="11.5703125" style="2" customWidth="1"/>
    <col min="2048" max="2048" width="11.7109375" style="2" customWidth="1"/>
    <col min="2049" max="2049" width="0" style="2" hidden="1" customWidth="1"/>
    <col min="2050" max="2050" width="10" style="2" customWidth="1"/>
    <col min="2051" max="2051" width="10.7109375" style="2" customWidth="1"/>
    <col min="2052" max="2052" width="10" style="2" customWidth="1"/>
    <col min="2053" max="2053" width="9.7109375" style="2" customWidth="1"/>
    <col min="2054" max="2054" width="10.7109375" style="2" customWidth="1"/>
    <col min="2055" max="2055" width="10.5703125" style="2" customWidth="1"/>
    <col min="2056" max="2056" width="0" style="2" hidden="1" customWidth="1"/>
    <col min="2057" max="2057" width="10.7109375" style="2" customWidth="1"/>
    <col min="2058" max="2058" width="11.42578125" style="2" customWidth="1"/>
    <col min="2059" max="2059" width="0" style="2" hidden="1" customWidth="1"/>
    <col min="2060" max="2060" width="13.28515625" style="2" customWidth="1"/>
    <col min="2061" max="2301" width="9" style="2"/>
    <col min="2302" max="2302" width="27.42578125" style="2" customWidth="1"/>
    <col min="2303" max="2303" width="11.5703125" style="2" customWidth="1"/>
    <col min="2304" max="2304" width="11.7109375" style="2" customWidth="1"/>
    <col min="2305" max="2305" width="0" style="2" hidden="1" customWidth="1"/>
    <col min="2306" max="2306" width="10" style="2" customWidth="1"/>
    <col min="2307" max="2307" width="10.7109375" style="2" customWidth="1"/>
    <col min="2308" max="2308" width="10" style="2" customWidth="1"/>
    <col min="2309" max="2309" width="9.7109375" style="2" customWidth="1"/>
    <col min="2310" max="2310" width="10.7109375" style="2" customWidth="1"/>
    <col min="2311" max="2311" width="10.5703125" style="2" customWidth="1"/>
    <col min="2312" max="2312" width="0" style="2" hidden="1" customWidth="1"/>
    <col min="2313" max="2313" width="10.7109375" style="2" customWidth="1"/>
    <col min="2314" max="2314" width="11.42578125" style="2" customWidth="1"/>
    <col min="2315" max="2315" width="0" style="2" hidden="1" customWidth="1"/>
    <col min="2316" max="2316" width="13.28515625" style="2" customWidth="1"/>
    <col min="2317" max="2557" width="9" style="2"/>
    <col min="2558" max="2558" width="27.42578125" style="2" customWidth="1"/>
    <col min="2559" max="2559" width="11.5703125" style="2" customWidth="1"/>
    <col min="2560" max="2560" width="11.7109375" style="2" customWidth="1"/>
    <col min="2561" max="2561" width="0" style="2" hidden="1" customWidth="1"/>
    <col min="2562" max="2562" width="10" style="2" customWidth="1"/>
    <col min="2563" max="2563" width="10.7109375" style="2" customWidth="1"/>
    <col min="2564" max="2564" width="10" style="2" customWidth="1"/>
    <col min="2565" max="2565" width="9.7109375" style="2" customWidth="1"/>
    <col min="2566" max="2566" width="10.7109375" style="2" customWidth="1"/>
    <col min="2567" max="2567" width="10.5703125" style="2" customWidth="1"/>
    <col min="2568" max="2568" width="0" style="2" hidden="1" customWidth="1"/>
    <col min="2569" max="2569" width="10.7109375" style="2" customWidth="1"/>
    <col min="2570" max="2570" width="11.42578125" style="2" customWidth="1"/>
    <col min="2571" max="2571" width="0" style="2" hidden="1" customWidth="1"/>
    <col min="2572" max="2572" width="13.28515625" style="2" customWidth="1"/>
    <col min="2573" max="2813" width="9" style="2"/>
    <col min="2814" max="2814" width="27.42578125" style="2" customWidth="1"/>
    <col min="2815" max="2815" width="11.5703125" style="2" customWidth="1"/>
    <col min="2816" max="2816" width="11.7109375" style="2" customWidth="1"/>
    <col min="2817" max="2817" width="0" style="2" hidden="1" customWidth="1"/>
    <col min="2818" max="2818" width="10" style="2" customWidth="1"/>
    <col min="2819" max="2819" width="10.7109375" style="2" customWidth="1"/>
    <col min="2820" max="2820" width="10" style="2" customWidth="1"/>
    <col min="2821" max="2821" width="9.7109375" style="2" customWidth="1"/>
    <col min="2822" max="2822" width="10.7109375" style="2" customWidth="1"/>
    <col min="2823" max="2823" width="10.5703125" style="2" customWidth="1"/>
    <col min="2824" max="2824" width="0" style="2" hidden="1" customWidth="1"/>
    <col min="2825" max="2825" width="10.7109375" style="2" customWidth="1"/>
    <col min="2826" max="2826" width="11.42578125" style="2" customWidth="1"/>
    <col min="2827" max="2827" width="0" style="2" hidden="1" customWidth="1"/>
    <col min="2828" max="2828" width="13.28515625" style="2" customWidth="1"/>
    <col min="2829" max="3069" width="9" style="2"/>
    <col min="3070" max="3070" width="27.42578125" style="2" customWidth="1"/>
    <col min="3071" max="3071" width="11.5703125" style="2" customWidth="1"/>
    <col min="3072" max="3072" width="11.7109375" style="2" customWidth="1"/>
    <col min="3073" max="3073" width="0" style="2" hidden="1" customWidth="1"/>
    <col min="3074" max="3074" width="10" style="2" customWidth="1"/>
    <col min="3075" max="3075" width="10.7109375" style="2" customWidth="1"/>
    <col min="3076" max="3076" width="10" style="2" customWidth="1"/>
    <col min="3077" max="3077" width="9.7109375" style="2" customWidth="1"/>
    <col min="3078" max="3078" width="10.7109375" style="2" customWidth="1"/>
    <col min="3079" max="3079" width="10.5703125" style="2" customWidth="1"/>
    <col min="3080" max="3080" width="0" style="2" hidden="1" customWidth="1"/>
    <col min="3081" max="3081" width="10.7109375" style="2" customWidth="1"/>
    <col min="3082" max="3082" width="11.42578125" style="2" customWidth="1"/>
    <col min="3083" max="3083" width="0" style="2" hidden="1" customWidth="1"/>
    <col min="3084" max="3084" width="13.28515625" style="2" customWidth="1"/>
    <col min="3085" max="3325" width="9" style="2"/>
    <col min="3326" max="3326" width="27.42578125" style="2" customWidth="1"/>
    <col min="3327" max="3327" width="11.5703125" style="2" customWidth="1"/>
    <col min="3328" max="3328" width="11.7109375" style="2" customWidth="1"/>
    <col min="3329" max="3329" width="0" style="2" hidden="1" customWidth="1"/>
    <col min="3330" max="3330" width="10" style="2" customWidth="1"/>
    <col min="3331" max="3331" width="10.7109375" style="2" customWidth="1"/>
    <col min="3332" max="3332" width="10" style="2" customWidth="1"/>
    <col min="3333" max="3333" width="9.7109375" style="2" customWidth="1"/>
    <col min="3334" max="3334" width="10.7109375" style="2" customWidth="1"/>
    <col min="3335" max="3335" width="10.5703125" style="2" customWidth="1"/>
    <col min="3336" max="3336" width="0" style="2" hidden="1" customWidth="1"/>
    <col min="3337" max="3337" width="10.7109375" style="2" customWidth="1"/>
    <col min="3338" max="3338" width="11.42578125" style="2" customWidth="1"/>
    <col min="3339" max="3339" width="0" style="2" hidden="1" customWidth="1"/>
    <col min="3340" max="3340" width="13.28515625" style="2" customWidth="1"/>
    <col min="3341" max="3581" width="9" style="2"/>
    <col min="3582" max="3582" width="27.42578125" style="2" customWidth="1"/>
    <col min="3583" max="3583" width="11.5703125" style="2" customWidth="1"/>
    <col min="3584" max="3584" width="11.7109375" style="2" customWidth="1"/>
    <col min="3585" max="3585" width="0" style="2" hidden="1" customWidth="1"/>
    <col min="3586" max="3586" width="10" style="2" customWidth="1"/>
    <col min="3587" max="3587" width="10.7109375" style="2" customWidth="1"/>
    <col min="3588" max="3588" width="10" style="2" customWidth="1"/>
    <col min="3589" max="3589" width="9.7109375" style="2" customWidth="1"/>
    <col min="3590" max="3590" width="10.7109375" style="2" customWidth="1"/>
    <col min="3591" max="3591" width="10.5703125" style="2" customWidth="1"/>
    <col min="3592" max="3592" width="0" style="2" hidden="1" customWidth="1"/>
    <col min="3593" max="3593" width="10.7109375" style="2" customWidth="1"/>
    <col min="3594" max="3594" width="11.42578125" style="2" customWidth="1"/>
    <col min="3595" max="3595" width="0" style="2" hidden="1" customWidth="1"/>
    <col min="3596" max="3596" width="13.28515625" style="2" customWidth="1"/>
    <col min="3597" max="3837" width="9" style="2"/>
    <col min="3838" max="3838" width="27.42578125" style="2" customWidth="1"/>
    <col min="3839" max="3839" width="11.5703125" style="2" customWidth="1"/>
    <col min="3840" max="3840" width="11.7109375" style="2" customWidth="1"/>
    <col min="3841" max="3841" width="0" style="2" hidden="1" customWidth="1"/>
    <col min="3842" max="3842" width="10" style="2" customWidth="1"/>
    <col min="3843" max="3843" width="10.7109375" style="2" customWidth="1"/>
    <col min="3844" max="3844" width="10" style="2" customWidth="1"/>
    <col min="3845" max="3845" width="9.7109375" style="2" customWidth="1"/>
    <col min="3846" max="3846" width="10.7109375" style="2" customWidth="1"/>
    <col min="3847" max="3847" width="10.5703125" style="2" customWidth="1"/>
    <col min="3848" max="3848" width="0" style="2" hidden="1" customWidth="1"/>
    <col min="3849" max="3849" width="10.7109375" style="2" customWidth="1"/>
    <col min="3850" max="3850" width="11.42578125" style="2" customWidth="1"/>
    <col min="3851" max="3851" width="0" style="2" hidden="1" customWidth="1"/>
    <col min="3852" max="3852" width="13.28515625" style="2" customWidth="1"/>
    <col min="3853" max="4093" width="9" style="2"/>
    <col min="4094" max="4094" width="27.42578125" style="2" customWidth="1"/>
    <col min="4095" max="4095" width="11.5703125" style="2" customWidth="1"/>
    <col min="4096" max="4096" width="11.7109375" style="2" customWidth="1"/>
    <col min="4097" max="4097" width="0" style="2" hidden="1" customWidth="1"/>
    <col min="4098" max="4098" width="10" style="2" customWidth="1"/>
    <col min="4099" max="4099" width="10.7109375" style="2" customWidth="1"/>
    <col min="4100" max="4100" width="10" style="2" customWidth="1"/>
    <col min="4101" max="4101" width="9.7109375" style="2" customWidth="1"/>
    <col min="4102" max="4102" width="10.7109375" style="2" customWidth="1"/>
    <col min="4103" max="4103" width="10.5703125" style="2" customWidth="1"/>
    <col min="4104" max="4104" width="0" style="2" hidden="1" customWidth="1"/>
    <col min="4105" max="4105" width="10.7109375" style="2" customWidth="1"/>
    <col min="4106" max="4106" width="11.42578125" style="2" customWidth="1"/>
    <col min="4107" max="4107" width="0" style="2" hidden="1" customWidth="1"/>
    <col min="4108" max="4108" width="13.28515625" style="2" customWidth="1"/>
    <col min="4109" max="4349" width="9" style="2"/>
    <col min="4350" max="4350" width="27.42578125" style="2" customWidth="1"/>
    <col min="4351" max="4351" width="11.5703125" style="2" customWidth="1"/>
    <col min="4352" max="4352" width="11.7109375" style="2" customWidth="1"/>
    <col min="4353" max="4353" width="0" style="2" hidden="1" customWidth="1"/>
    <col min="4354" max="4354" width="10" style="2" customWidth="1"/>
    <col min="4355" max="4355" width="10.7109375" style="2" customWidth="1"/>
    <col min="4356" max="4356" width="10" style="2" customWidth="1"/>
    <col min="4357" max="4357" width="9.7109375" style="2" customWidth="1"/>
    <col min="4358" max="4358" width="10.7109375" style="2" customWidth="1"/>
    <col min="4359" max="4359" width="10.5703125" style="2" customWidth="1"/>
    <col min="4360" max="4360" width="0" style="2" hidden="1" customWidth="1"/>
    <col min="4361" max="4361" width="10.7109375" style="2" customWidth="1"/>
    <col min="4362" max="4362" width="11.42578125" style="2" customWidth="1"/>
    <col min="4363" max="4363" width="0" style="2" hidden="1" customWidth="1"/>
    <col min="4364" max="4364" width="13.28515625" style="2" customWidth="1"/>
    <col min="4365" max="4605" width="9" style="2"/>
    <col min="4606" max="4606" width="27.42578125" style="2" customWidth="1"/>
    <col min="4607" max="4607" width="11.5703125" style="2" customWidth="1"/>
    <col min="4608" max="4608" width="11.7109375" style="2" customWidth="1"/>
    <col min="4609" max="4609" width="0" style="2" hidden="1" customWidth="1"/>
    <col min="4610" max="4610" width="10" style="2" customWidth="1"/>
    <col min="4611" max="4611" width="10.7109375" style="2" customWidth="1"/>
    <col min="4612" max="4612" width="10" style="2" customWidth="1"/>
    <col min="4613" max="4613" width="9.7109375" style="2" customWidth="1"/>
    <col min="4614" max="4614" width="10.7109375" style="2" customWidth="1"/>
    <col min="4615" max="4615" width="10.5703125" style="2" customWidth="1"/>
    <col min="4616" max="4616" width="0" style="2" hidden="1" customWidth="1"/>
    <col min="4617" max="4617" width="10.7109375" style="2" customWidth="1"/>
    <col min="4618" max="4618" width="11.42578125" style="2" customWidth="1"/>
    <col min="4619" max="4619" width="0" style="2" hidden="1" customWidth="1"/>
    <col min="4620" max="4620" width="13.28515625" style="2" customWidth="1"/>
    <col min="4621" max="4861" width="9" style="2"/>
    <col min="4862" max="4862" width="27.42578125" style="2" customWidth="1"/>
    <col min="4863" max="4863" width="11.5703125" style="2" customWidth="1"/>
    <col min="4864" max="4864" width="11.7109375" style="2" customWidth="1"/>
    <col min="4865" max="4865" width="0" style="2" hidden="1" customWidth="1"/>
    <col min="4866" max="4866" width="10" style="2" customWidth="1"/>
    <col min="4867" max="4867" width="10.7109375" style="2" customWidth="1"/>
    <col min="4868" max="4868" width="10" style="2" customWidth="1"/>
    <col min="4869" max="4869" width="9.7109375" style="2" customWidth="1"/>
    <col min="4870" max="4870" width="10.7109375" style="2" customWidth="1"/>
    <col min="4871" max="4871" width="10.5703125" style="2" customWidth="1"/>
    <col min="4872" max="4872" width="0" style="2" hidden="1" customWidth="1"/>
    <col min="4873" max="4873" width="10.7109375" style="2" customWidth="1"/>
    <col min="4874" max="4874" width="11.42578125" style="2" customWidth="1"/>
    <col min="4875" max="4875" width="0" style="2" hidden="1" customWidth="1"/>
    <col min="4876" max="4876" width="13.28515625" style="2" customWidth="1"/>
    <col min="4877" max="5117" width="9" style="2"/>
    <col min="5118" max="5118" width="27.42578125" style="2" customWidth="1"/>
    <col min="5119" max="5119" width="11.5703125" style="2" customWidth="1"/>
    <col min="5120" max="5120" width="11.7109375" style="2" customWidth="1"/>
    <col min="5121" max="5121" width="0" style="2" hidden="1" customWidth="1"/>
    <col min="5122" max="5122" width="10" style="2" customWidth="1"/>
    <col min="5123" max="5123" width="10.7109375" style="2" customWidth="1"/>
    <col min="5124" max="5124" width="10" style="2" customWidth="1"/>
    <col min="5125" max="5125" width="9.7109375" style="2" customWidth="1"/>
    <col min="5126" max="5126" width="10.7109375" style="2" customWidth="1"/>
    <col min="5127" max="5127" width="10.5703125" style="2" customWidth="1"/>
    <col min="5128" max="5128" width="0" style="2" hidden="1" customWidth="1"/>
    <col min="5129" max="5129" width="10.7109375" style="2" customWidth="1"/>
    <col min="5130" max="5130" width="11.42578125" style="2" customWidth="1"/>
    <col min="5131" max="5131" width="0" style="2" hidden="1" customWidth="1"/>
    <col min="5132" max="5132" width="13.28515625" style="2" customWidth="1"/>
    <col min="5133" max="5373" width="9" style="2"/>
    <col min="5374" max="5374" width="27.42578125" style="2" customWidth="1"/>
    <col min="5375" max="5375" width="11.5703125" style="2" customWidth="1"/>
    <col min="5376" max="5376" width="11.7109375" style="2" customWidth="1"/>
    <col min="5377" max="5377" width="0" style="2" hidden="1" customWidth="1"/>
    <col min="5378" max="5378" width="10" style="2" customWidth="1"/>
    <col min="5379" max="5379" width="10.7109375" style="2" customWidth="1"/>
    <col min="5380" max="5380" width="10" style="2" customWidth="1"/>
    <col min="5381" max="5381" width="9.7109375" style="2" customWidth="1"/>
    <col min="5382" max="5382" width="10.7109375" style="2" customWidth="1"/>
    <col min="5383" max="5383" width="10.5703125" style="2" customWidth="1"/>
    <col min="5384" max="5384" width="0" style="2" hidden="1" customWidth="1"/>
    <col min="5385" max="5385" width="10.7109375" style="2" customWidth="1"/>
    <col min="5386" max="5386" width="11.42578125" style="2" customWidth="1"/>
    <col min="5387" max="5387" width="0" style="2" hidden="1" customWidth="1"/>
    <col min="5388" max="5388" width="13.28515625" style="2" customWidth="1"/>
    <col min="5389" max="5629" width="9" style="2"/>
    <col min="5630" max="5630" width="27.42578125" style="2" customWidth="1"/>
    <col min="5631" max="5631" width="11.5703125" style="2" customWidth="1"/>
    <col min="5632" max="5632" width="11.7109375" style="2" customWidth="1"/>
    <col min="5633" max="5633" width="0" style="2" hidden="1" customWidth="1"/>
    <col min="5634" max="5634" width="10" style="2" customWidth="1"/>
    <col min="5635" max="5635" width="10.7109375" style="2" customWidth="1"/>
    <col min="5636" max="5636" width="10" style="2" customWidth="1"/>
    <col min="5637" max="5637" width="9.7109375" style="2" customWidth="1"/>
    <col min="5638" max="5638" width="10.7109375" style="2" customWidth="1"/>
    <col min="5639" max="5639" width="10.5703125" style="2" customWidth="1"/>
    <col min="5640" max="5640" width="0" style="2" hidden="1" customWidth="1"/>
    <col min="5641" max="5641" width="10.7109375" style="2" customWidth="1"/>
    <col min="5642" max="5642" width="11.42578125" style="2" customWidth="1"/>
    <col min="5643" max="5643" width="0" style="2" hidden="1" customWidth="1"/>
    <col min="5644" max="5644" width="13.28515625" style="2" customWidth="1"/>
    <col min="5645" max="5885" width="9" style="2"/>
    <col min="5886" max="5886" width="27.42578125" style="2" customWidth="1"/>
    <col min="5887" max="5887" width="11.5703125" style="2" customWidth="1"/>
    <col min="5888" max="5888" width="11.7109375" style="2" customWidth="1"/>
    <col min="5889" max="5889" width="0" style="2" hidden="1" customWidth="1"/>
    <col min="5890" max="5890" width="10" style="2" customWidth="1"/>
    <col min="5891" max="5891" width="10.7109375" style="2" customWidth="1"/>
    <col min="5892" max="5892" width="10" style="2" customWidth="1"/>
    <col min="5893" max="5893" width="9.7109375" style="2" customWidth="1"/>
    <col min="5894" max="5894" width="10.7109375" style="2" customWidth="1"/>
    <col min="5895" max="5895" width="10.5703125" style="2" customWidth="1"/>
    <col min="5896" max="5896" width="0" style="2" hidden="1" customWidth="1"/>
    <col min="5897" max="5897" width="10.7109375" style="2" customWidth="1"/>
    <col min="5898" max="5898" width="11.42578125" style="2" customWidth="1"/>
    <col min="5899" max="5899" width="0" style="2" hidden="1" customWidth="1"/>
    <col min="5900" max="5900" width="13.28515625" style="2" customWidth="1"/>
    <col min="5901" max="6141" width="9" style="2"/>
    <col min="6142" max="6142" width="27.42578125" style="2" customWidth="1"/>
    <col min="6143" max="6143" width="11.5703125" style="2" customWidth="1"/>
    <col min="6144" max="6144" width="11.7109375" style="2" customWidth="1"/>
    <col min="6145" max="6145" width="0" style="2" hidden="1" customWidth="1"/>
    <col min="6146" max="6146" width="10" style="2" customWidth="1"/>
    <col min="6147" max="6147" width="10.7109375" style="2" customWidth="1"/>
    <col min="6148" max="6148" width="10" style="2" customWidth="1"/>
    <col min="6149" max="6149" width="9.7109375" style="2" customWidth="1"/>
    <col min="6150" max="6150" width="10.7109375" style="2" customWidth="1"/>
    <col min="6151" max="6151" width="10.5703125" style="2" customWidth="1"/>
    <col min="6152" max="6152" width="0" style="2" hidden="1" customWidth="1"/>
    <col min="6153" max="6153" width="10.7109375" style="2" customWidth="1"/>
    <col min="6154" max="6154" width="11.42578125" style="2" customWidth="1"/>
    <col min="6155" max="6155" width="0" style="2" hidden="1" customWidth="1"/>
    <col min="6156" max="6156" width="13.28515625" style="2" customWidth="1"/>
    <col min="6157" max="6397" width="9" style="2"/>
    <col min="6398" max="6398" width="27.42578125" style="2" customWidth="1"/>
    <col min="6399" max="6399" width="11.5703125" style="2" customWidth="1"/>
    <col min="6400" max="6400" width="11.7109375" style="2" customWidth="1"/>
    <col min="6401" max="6401" width="0" style="2" hidden="1" customWidth="1"/>
    <col min="6402" max="6402" width="10" style="2" customWidth="1"/>
    <col min="6403" max="6403" width="10.7109375" style="2" customWidth="1"/>
    <col min="6404" max="6404" width="10" style="2" customWidth="1"/>
    <col min="6405" max="6405" width="9.7109375" style="2" customWidth="1"/>
    <col min="6406" max="6406" width="10.7109375" style="2" customWidth="1"/>
    <col min="6407" max="6407" width="10.5703125" style="2" customWidth="1"/>
    <col min="6408" max="6408" width="0" style="2" hidden="1" customWidth="1"/>
    <col min="6409" max="6409" width="10.7109375" style="2" customWidth="1"/>
    <col min="6410" max="6410" width="11.42578125" style="2" customWidth="1"/>
    <col min="6411" max="6411" width="0" style="2" hidden="1" customWidth="1"/>
    <col min="6412" max="6412" width="13.28515625" style="2" customWidth="1"/>
    <col min="6413" max="6653" width="9" style="2"/>
    <col min="6654" max="6654" width="27.42578125" style="2" customWidth="1"/>
    <col min="6655" max="6655" width="11.5703125" style="2" customWidth="1"/>
    <col min="6656" max="6656" width="11.7109375" style="2" customWidth="1"/>
    <col min="6657" max="6657" width="0" style="2" hidden="1" customWidth="1"/>
    <col min="6658" max="6658" width="10" style="2" customWidth="1"/>
    <col min="6659" max="6659" width="10.7109375" style="2" customWidth="1"/>
    <col min="6660" max="6660" width="10" style="2" customWidth="1"/>
    <col min="6661" max="6661" width="9.7109375" style="2" customWidth="1"/>
    <col min="6662" max="6662" width="10.7109375" style="2" customWidth="1"/>
    <col min="6663" max="6663" width="10.5703125" style="2" customWidth="1"/>
    <col min="6664" max="6664" width="0" style="2" hidden="1" customWidth="1"/>
    <col min="6665" max="6665" width="10.7109375" style="2" customWidth="1"/>
    <col min="6666" max="6666" width="11.42578125" style="2" customWidth="1"/>
    <col min="6667" max="6667" width="0" style="2" hidden="1" customWidth="1"/>
    <col min="6668" max="6668" width="13.28515625" style="2" customWidth="1"/>
    <col min="6669" max="6909" width="9" style="2"/>
    <col min="6910" max="6910" width="27.42578125" style="2" customWidth="1"/>
    <col min="6911" max="6911" width="11.5703125" style="2" customWidth="1"/>
    <col min="6912" max="6912" width="11.7109375" style="2" customWidth="1"/>
    <col min="6913" max="6913" width="0" style="2" hidden="1" customWidth="1"/>
    <col min="6914" max="6914" width="10" style="2" customWidth="1"/>
    <col min="6915" max="6915" width="10.7109375" style="2" customWidth="1"/>
    <col min="6916" max="6916" width="10" style="2" customWidth="1"/>
    <col min="6917" max="6917" width="9.7109375" style="2" customWidth="1"/>
    <col min="6918" max="6918" width="10.7109375" style="2" customWidth="1"/>
    <col min="6919" max="6919" width="10.5703125" style="2" customWidth="1"/>
    <col min="6920" max="6920" width="0" style="2" hidden="1" customWidth="1"/>
    <col min="6921" max="6921" width="10.7109375" style="2" customWidth="1"/>
    <col min="6922" max="6922" width="11.42578125" style="2" customWidth="1"/>
    <col min="6923" max="6923" width="0" style="2" hidden="1" customWidth="1"/>
    <col min="6924" max="6924" width="13.28515625" style="2" customWidth="1"/>
    <col min="6925" max="7165" width="9" style="2"/>
    <col min="7166" max="7166" width="27.42578125" style="2" customWidth="1"/>
    <col min="7167" max="7167" width="11.5703125" style="2" customWidth="1"/>
    <col min="7168" max="7168" width="11.7109375" style="2" customWidth="1"/>
    <col min="7169" max="7169" width="0" style="2" hidden="1" customWidth="1"/>
    <col min="7170" max="7170" width="10" style="2" customWidth="1"/>
    <col min="7171" max="7171" width="10.7109375" style="2" customWidth="1"/>
    <col min="7172" max="7172" width="10" style="2" customWidth="1"/>
    <col min="7173" max="7173" width="9.7109375" style="2" customWidth="1"/>
    <col min="7174" max="7174" width="10.7109375" style="2" customWidth="1"/>
    <col min="7175" max="7175" width="10.5703125" style="2" customWidth="1"/>
    <col min="7176" max="7176" width="0" style="2" hidden="1" customWidth="1"/>
    <col min="7177" max="7177" width="10.7109375" style="2" customWidth="1"/>
    <col min="7178" max="7178" width="11.42578125" style="2" customWidth="1"/>
    <col min="7179" max="7179" width="0" style="2" hidden="1" customWidth="1"/>
    <col min="7180" max="7180" width="13.28515625" style="2" customWidth="1"/>
    <col min="7181" max="7421" width="9" style="2"/>
    <col min="7422" max="7422" width="27.42578125" style="2" customWidth="1"/>
    <col min="7423" max="7423" width="11.5703125" style="2" customWidth="1"/>
    <col min="7424" max="7424" width="11.7109375" style="2" customWidth="1"/>
    <col min="7425" max="7425" width="0" style="2" hidden="1" customWidth="1"/>
    <col min="7426" max="7426" width="10" style="2" customWidth="1"/>
    <col min="7427" max="7427" width="10.7109375" style="2" customWidth="1"/>
    <col min="7428" max="7428" width="10" style="2" customWidth="1"/>
    <col min="7429" max="7429" width="9.7109375" style="2" customWidth="1"/>
    <col min="7430" max="7430" width="10.7109375" style="2" customWidth="1"/>
    <col min="7431" max="7431" width="10.5703125" style="2" customWidth="1"/>
    <col min="7432" max="7432" width="0" style="2" hidden="1" customWidth="1"/>
    <col min="7433" max="7433" width="10.7109375" style="2" customWidth="1"/>
    <col min="7434" max="7434" width="11.42578125" style="2" customWidth="1"/>
    <col min="7435" max="7435" width="0" style="2" hidden="1" customWidth="1"/>
    <col min="7436" max="7436" width="13.28515625" style="2" customWidth="1"/>
    <col min="7437" max="7677" width="9" style="2"/>
    <col min="7678" max="7678" width="27.42578125" style="2" customWidth="1"/>
    <col min="7679" max="7679" width="11.5703125" style="2" customWidth="1"/>
    <col min="7680" max="7680" width="11.7109375" style="2" customWidth="1"/>
    <col min="7681" max="7681" width="0" style="2" hidden="1" customWidth="1"/>
    <col min="7682" max="7682" width="10" style="2" customWidth="1"/>
    <col min="7683" max="7683" width="10.7109375" style="2" customWidth="1"/>
    <col min="7684" max="7684" width="10" style="2" customWidth="1"/>
    <col min="7685" max="7685" width="9.7109375" style="2" customWidth="1"/>
    <col min="7686" max="7686" width="10.7109375" style="2" customWidth="1"/>
    <col min="7687" max="7687" width="10.5703125" style="2" customWidth="1"/>
    <col min="7688" max="7688" width="0" style="2" hidden="1" customWidth="1"/>
    <col min="7689" max="7689" width="10.7109375" style="2" customWidth="1"/>
    <col min="7690" max="7690" width="11.42578125" style="2" customWidth="1"/>
    <col min="7691" max="7691" width="0" style="2" hidden="1" customWidth="1"/>
    <col min="7692" max="7692" width="13.28515625" style="2" customWidth="1"/>
    <col min="7693" max="7933" width="9" style="2"/>
    <col min="7934" max="7934" width="27.42578125" style="2" customWidth="1"/>
    <col min="7935" max="7935" width="11.5703125" style="2" customWidth="1"/>
    <col min="7936" max="7936" width="11.7109375" style="2" customWidth="1"/>
    <col min="7937" max="7937" width="0" style="2" hidden="1" customWidth="1"/>
    <col min="7938" max="7938" width="10" style="2" customWidth="1"/>
    <col min="7939" max="7939" width="10.7109375" style="2" customWidth="1"/>
    <col min="7940" max="7940" width="10" style="2" customWidth="1"/>
    <col min="7941" max="7941" width="9.7109375" style="2" customWidth="1"/>
    <col min="7942" max="7942" width="10.7109375" style="2" customWidth="1"/>
    <col min="7943" max="7943" width="10.5703125" style="2" customWidth="1"/>
    <col min="7944" max="7944" width="0" style="2" hidden="1" customWidth="1"/>
    <col min="7945" max="7945" width="10.7109375" style="2" customWidth="1"/>
    <col min="7946" max="7946" width="11.42578125" style="2" customWidth="1"/>
    <col min="7947" max="7947" width="0" style="2" hidden="1" customWidth="1"/>
    <col min="7948" max="7948" width="13.28515625" style="2" customWidth="1"/>
    <col min="7949" max="8189" width="9" style="2"/>
    <col min="8190" max="8190" width="27.42578125" style="2" customWidth="1"/>
    <col min="8191" max="8191" width="11.5703125" style="2" customWidth="1"/>
    <col min="8192" max="8192" width="11.7109375" style="2" customWidth="1"/>
    <col min="8193" max="8193" width="0" style="2" hidden="1" customWidth="1"/>
    <col min="8194" max="8194" width="10" style="2" customWidth="1"/>
    <col min="8195" max="8195" width="10.7109375" style="2" customWidth="1"/>
    <col min="8196" max="8196" width="10" style="2" customWidth="1"/>
    <col min="8197" max="8197" width="9.7109375" style="2" customWidth="1"/>
    <col min="8198" max="8198" width="10.7109375" style="2" customWidth="1"/>
    <col min="8199" max="8199" width="10.5703125" style="2" customWidth="1"/>
    <col min="8200" max="8200" width="0" style="2" hidden="1" customWidth="1"/>
    <col min="8201" max="8201" width="10.7109375" style="2" customWidth="1"/>
    <col min="8202" max="8202" width="11.42578125" style="2" customWidth="1"/>
    <col min="8203" max="8203" width="0" style="2" hidden="1" customWidth="1"/>
    <col min="8204" max="8204" width="13.28515625" style="2" customWidth="1"/>
    <col min="8205" max="8445" width="9" style="2"/>
    <col min="8446" max="8446" width="27.42578125" style="2" customWidth="1"/>
    <col min="8447" max="8447" width="11.5703125" style="2" customWidth="1"/>
    <col min="8448" max="8448" width="11.7109375" style="2" customWidth="1"/>
    <col min="8449" max="8449" width="0" style="2" hidden="1" customWidth="1"/>
    <col min="8450" max="8450" width="10" style="2" customWidth="1"/>
    <col min="8451" max="8451" width="10.7109375" style="2" customWidth="1"/>
    <col min="8452" max="8452" width="10" style="2" customWidth="1"/>
    <col min="8453" max="8453" width="9.7109375" style="2" customWidth="1"/>
    <col min="8454" max="8454" width="10.7109375" style="2" customWidth="1"/>
    <col min="8455" max="8455" width="10.5703125" style="2" customWidth="1"/>
    <col min="8456" max="8456" width="0" style="2" hidden="1" customWidth="1"/>
    <col min="8457" max="8457" width="10.7109375" style="2" customWidth="1"/>
    <col min="8458" max="8458" width="11.42578125" style="2" customWidth="1"/>
    <col min="8459" max="8459" width="0" style="2" hidden="1" customWidth="1"/>
    <col min="8460" max="8460" width="13.28515625" style="2" customWidth="1"/>
    <col min="8461" max="8701" width="9" style="2"/>
    <col min="8702" max="8702" width="27.42578125" style="2" customWidth="1"/>
    <col min="8703" max="8703" width="11.5703125" style="2" customWidth="1"/>
    <col min="8704" max="8704" width="11.7109375" style="2" customWidth="1"/>
    <col min="8705" max="8705" width="0" style="2" hidden="1" customWidth="1"/>
    <col min="8706" max="8706" width="10" style="2" customWidth="1"/>
    <col min="8707" max="8707" width="10.7109375" style="2" customWidth="1"/>
    <col min="8708" max="8708" width="10" style="2" customWidth="1"/>
    <col min="8709" max="8709" width="9.7109375" style="2" customWidth="1"/>
    <col min="8710" max="8710" width="10.7109375" style="2" customWidth="1"/>
    <col min="8711" max="8711" width="10.5703125" style="2" customWidth="1"/>
    <col min="8712" max="8712" width="0" style="2" hidden="1" customWidth="1"/>
    <col min="8713" max="8713" width="10.7109375" style="2" customWidth="1"/>
    <col min="8714" max="8714" width="11.42578125" style="2" customWidth="1"/>
    <col min="8715" max="8715" width="0" style="2" hidden="1" customWidth="1"/>
    <col min="8716" max="8716" width="13.28515625" style="2" customWidth="1"/>
    <col min="8717" max="8957" width="9" style="2"/>
    <col min="8958" max="8958" width="27.42578125" style="2" customWidth="1"/>
    <col min="8959" max="8959" width="11.5703125" style="2" customWidth="1"/>
    <col min="8960" max="8960" width="11.7109375" style="2" customWidth="1"/>
    <col min="8961" max="8961" width="0" style="2" hidden="1" customWidth="1"/>
    <col min="8962" max="8962" width="10" style="2" customWidth="1"/>
    <col min="8963" max="8963" width="10.7109375" style="2" customWidth="1"/>
    <col min="8964" max="8964" width="10" style="2" customWidth="1"/>
    <col min="8965" max="8965" width="9.7109375" style="2" customWidth="1"/>
    <col min="8966" max="8966" width="10.7109375" style="2" customWidth="1"/>
    <col min="8967" max="8967" width="10.5703125" style="2" customWidth="1"/>
    <col min="8968" max="8968" width="0" style="2" hidden="1" customWidth="1"/>
    <col min="8969" max="8969" width="10.7109375" style="2" customWidth="1"/>
    <col min="8970" max="8970" width="11.42578125" style="2" customWidth="1"/>
    <col min="8971" max="8971" width="0" style="2" hidden="1" customWidth="1"/>
    <col min="8972" max="8972" width="13.28515625" style="2" customWidth="1"/>
    <col min="8973" max="9213" width="9" style="2"/>
    <col min="9214" max="9214" width="27.42578125" style="2" customWidth="1"/>
    <col min="9215" max="9215" width="11.5703125" style="2" customWidth="1"/>
    <col min="9216" max="9216" width="11.7109375" style="2" customWidth="1"/>
    <col min="9217" max="9217" width="0" style="2" hidden="1" customWidth="1"/>
    <col min="9218" max="9218" width="10" style="2" customWidth="1"/>
    <col min="9219" max="9219" width="10.7109375" style="2" customWidth="1"/>
    <col min="9220" max="9220" width="10" style="2" customWidth="1"/>
    <col min="9221" max="9221" width="9.7109375" style="2" customWidth="1"/>
    <col min="9222" max="9222" width="10.7109375" style="2" customWidth="1"/>
    <col min="9223" max="9223" width="10.5703125" style="2" customWidth="1"/>
    <col min="9224" max="9224" width="0" style="2" hidden="1" customWidth="1"/>
    <col min="9225" max="9225" width="10.7109375" style="2" customWidth="1"/>
    <col min="9226" max="9226" width="11.42578125" style="2" customWidth="1"/>
    <col min="9227" max="9227" width="0" style="2" hidden="1" customWidth="1"/>
    <col min="9228" max="9228" width="13.28515625" style="2" customWidth="1"/>
    <col min="9229" max="9469" width="9" style="2"/>
    <col min="9470" max="9470" width="27.42578125" style="2" customWidth="1"/>
    <col min="9471" max="9471" width="11.5703125" style="2" customWidth="1"/>
    <col min="9472" max="9472" width="11.7109375" style="2" customWidth="1"/>
    <col min="9473" max="9473" width="0" style="2" hidden="1" customWidth="1"/>
    <col min="9474" max="9474" width="10" style="2" customWidth="1"/>
    <col min="9475" max="9475" width="10.7109375" style="2" customWidth="1"/>
    <col min="9476" max="9476" width="10" style="2" customWidth="1"/>
    <col min="9477" max="9477" width="9.7109375" style="2" customWidth="1"/>
    <col min="9478" max="9478" width="10.7109375" style="2" customWidth="1"/>
    <col min="9479" max="9479" width="10.5703125" style="2" customWidth="1"/>
    <col min="9480" max="9480" width="0" style="2" hidden="1" customWidth="1"/>
    <col min="9481" max="9481" width="10.7109375" style="2" customWidth="1"/>
    <col min="9482" max="9482" width="11.42578125" style="2" customWidth="1"/>
    <col min="9483" max="9483" width="0" style="2" hidden="1" customWidth="1"/>
    <col min="9484" max="9484" width="13.28515625" style="2" customWidth="1"/>
    <col min="9485" max="9725" width="9" style="2"/>
    <col min="9726" max="9726" width="27.42578125" style="2" customWidth="1"/>
    <col min="9727" max="9727" width="11.5703125" style="2" customWidth="1"/>
    <col min="9728" max="9728" width="11.7109375" style="2" customWidth="1"/>
    <col min="9729" max="9729" width="0" style="2" hidden="1" customWidth="1"/>
    <col min="9730" max="9730" width="10" style="2" customWidth="1"/>
    <col min="9731" max="9731" width="10.7109375" style="2" customWidth="1"/>
    <col min="9732" max="9732" width="10" style="2" customWidth="1"/>
    <col min="9733" max="9733" width="9.7109375" style="2" customWidth="1"/>
    <col min="9734" max="9734" width="10.7109375" style="2" customWidth="1"/>
    <col min="9735" max="9735" width="10.5703125" style="2" customWidth="1"/>
    <col min="9736" max="9736" width="0" style="2" hidden="1" customWidth="1"/>
    <col min="9737" max="9737" width="10.7109375" style="2" customWidth="1"/>
    <col min="9738" max="9738" width="11.42578125" style="2" customWidth="1"/>
    <col min="9739" max="9739" width="0" style="2" hidden="1" customWidth="1"/>
    <col min="9740" max="9740" width="13.28515625" style="2" customWidth="1"/>
    <col min="9741" max="9981" width="9" style="2"/>
    <col min="9982" max="9982" width="27.42578125" style="2" customWidth="1"/>
    <col min="9983" max="9983" width="11.5703125" style="2" customWidth="1"/>
    <col min="9984" max="9984" width="11.7109375" style="2" customWidth="1"/>
    <col min="9985" max="9985" width="0" style="2" hidden="1" customWidth="1"/>
    <col min="9986" max="9986" width="10" style="2" customWidth="1"/>
    <col min="9987" max="9987" width="10.7109375" style="2" customWidth="1"/>
    <col min="9988" max="9988" width="10" style="2" customWidth="1"/>
    <col min="9989" max="9989" width="9.7109375" style="2" customWidth="1"/>
    <col min="9990" max="9990" width="10.7109375" style="2" customWidth="1"/>
    <col min="9991" max="9991" width="10.5703125" style="2" customWidth="1"/>
    <col min="9992" max="9992" width="0" style="2" hidden="1" customWidth="1"/>
    <col min="9993" max="9993" width="10.7109375" style="2" customWidth="1"/>
    <col min="9994" max="9994" width="11.42578125" style="2" customWidth="1"/>
    <col min="9995" max="9995" width="0" style="2" hidden="1" customWidth="1"/>
    <col min="9996" max="9996" width="13.28515625" style="2" customWidth="1"/>
    <col min="9997" max="10237" width="9" style="2"/>
    <col min="10238" max="10238" width="27.42578125" style="2" customWidth="1"/>
    <col min="10239" max="10239" width="11.5703125" style="2" customWidth="1"/>
    <col min="10240" max="10240" width="11.7109375" style="2" customWidth="1"/>
    <col min="10241" max="10241" width="0" style="2" hidden="1" customWidth="1"/>
    <col min="10242" max="10242" width="10" style="2" customWidth="1"/>
    <col min="10243" max="10243" width="10.7109375" style="2" customWidth="1"/>
    <col min="10244" max="10244" width="10" style="2" customWidth="1"/>
    <col min="10245" max="10245" width="9.7109375" style="2" customWidth="1"/>
    <col min="10246" max="10246" width="10.7109375" style="2" customWidth="1"/>
    <col min="10247" max="10247" width="10.5703125" style="2" customWidth="1"/>
    <col min="10248" max="10248" width="0" style="2" hidden="1" customWidth="1"/>
    <col min="10249" max="10249" width="10.7109375" style="2" customWidth="1"/>
    <col min="10250" max="10250" width="11.42578125" style="2" customWidth="1"/>
    <col min="10251" max="10251" width="0" style="2" hidden="1" customWidth="1"/>
    <col min="10252" max="10252" width="13.28515625" style="2" customWidth="1"/>
    <col min="10253" max="10493" width="9" style="2"/>
    <col min="10494" max="10494" width="27.42578125" style="2" customWidth="1"/>
    <col min="10495" max="10495" width="11.5703125" style="2" customWidth="1"/>
    <col min="10496" max="10496" width="11.7109375" style="2" customWidth="1"/>
    <col min="10497" max="10497" width="0" style="2" hidden="1" customWidth="1"/>
    <col min="10498" max="10498" width="10" style="2" customWidth="1"/>
    <col min="10499" max="10499" width="10.7109375" style="2" customWidth="1"/>
    <col min="10500" max="10500" width="10" style="2" customWidth="1"/>
    <col min="10501" max="10501" width="9.7109375" style="2" customWidth="1"/>
    <col min="10502" max="10502" width="10.7109375" style="2" customWidth="1"/>
    <col min="10503" max="10503" width="10.5703125" style="2" customWidth="1"/>
    <col min="10504" max="10504" width="0" style="2" hidden="1" customWidth="1"/>
    <col min="10505" max="10505" width="10.7109375" style="2" customWidth="1"/>
    <col min="10506" max="10506" width="11.42578125" style="2" customWidth="1"/>
    <col min="10507" max="10507" width="0" style="2" hidden="1" customWidth="1"/>
    <col min="10508" max="10508" width="13.28515625" style="2" customWidth="1"/>
    <col min="10509" max="10749" width="9" style="2"/>
    <col min="10750" max="10750" width="27.42578125" style="2" customWidth="1"/>
    <col min="10751" max="10751" width="11.5703125" style="2" customWidth="1"/>
    <col min="10752" max="10752" width="11.7109375" style="2" customWidth="1"/>
    <col min="10753" max="10753" width="0" style="2" hidden="1" customWidth="1"/>
    <col min="10754" max="10754" width="10" style="2" customWidth="1"/>
    <col min="10755" max="10755" width="10.7109375" style="2" customWidth="1"/>
    <col min="10756" max="10756" width="10" style="2" customWidth="1"/>
    <col min="10757" max="10757" width="9.7109375" style="2" customWidth="1"/>
    <col min="10758" max="10758" width="10.7109375" style="2" customWidth="1"/>
    <col min="10759" max="10759" width="10.5703125" style="2" customWidth="1"/>
    <col min="10760" max="10760" width="0" style="2" hidden="1" customWidth="1"/>
    <col min="10761" max="10761" width="10.7109375" style="2" customWidth="1"/>
    <col min="10762" max="10762" width="11.42578125" style="2" customWidth="1"/>
    <col min="10763" max="10763" width="0" style="2" hidden="1" customWidth="1"/>
    <col min="10764" max="10764" width="13.28515625" style="2" customWidth="1"/>
    <col min="10765" max="11005" width="9" style="2"/>
    <col min="11006" max="11006" width="27.42578125" style="2" customWidth="1"/>
    <col min="11007" max="11007" width="11.5703125" style="2" customWidth="1"/>
    <col min="11008" max="11008" width="11.7109375" style="2" customWidth="1"/>
    <col min="11009" max="11009" width="0" style="2" hidden="1" customWidth="1"/>
    <col min="11010" max="11010" width="10" style="2" customWidth="1"/>
    <col min="11011" max="11011" width="10.7109375" style="2" customWidth="1"/>
    <col min="11012" max="11012" width="10" style="2" customWidth="1"/>
    <col min="11013" max="11013" width="9.7109375" style="2" customWidth="1"/>
    <col min="11014" max="11014" width="10.7109375" style="2" customWidth="1"/>
    <col min="11015" max="11015" width="10.5703125" style="2" customWidth="1"/>
    <col min="11016" max="11016" width="0" style="2" hidden="1" customWidth="1"/>
    <col min="11017" max="11017" width="10.7109375" style="2" customWidth="1"/>
    <col min="11018" max="11018" width="11.42578125" style="2" customWidth="1"/>
    <col min="11019" max="11019" width="0" style="2" hidden="1" customWidth="1"/>
    <col min="11020" max="11020" width="13.28515625" style="2" customWidth="1"/>
    <col min="11021" max="11261" width="9" style="2"/>
    <col min="11262" max="11262" width="27.42578125" style="2" customWidth="1"/>
    <col min="11263" max="11263" width="11.5703125" style="2" customWidth="1"/>
    <col min="11264" max="11264" width="11.7109375" style="2" customWidth="1"/>
    <col min="11265" max="11265" width="0" style="2" hidden="1" customWidth="1"/>
    <col min="11266" max="11266" width="10" style="2" customWidth="1"/>
    <col min="11267" max="11267" width="10.7109375" style="2" customWidth="1"/>
    <col min="11268" max="11268" width="10" style="2" customWidth="1"/>
    <col min="11269" max="11269" width="9.7109375" style="2" customWidth="1"/>
    <col min="11270" max="11270" width="10.7109375" style="2" customWidth="1"/>
    <col min="11271" max="11271" width="10.5703125" style="2" customWidth="1"/>
    <col min="11272" max="11272" width="0" style="2" hidden="1" customWidth="1"/>
    <col min="11273" max="11273" width="10.7109375" style="2" customWidth="1"/>
    <col min="11274" max="11274" width="11.42578125" style="2" customWidth="1"/>
    <col min="11275" max="11275" width="0" style="2" hidden="1" customWidth="1"/>
    <col min="11276" max="11276" width="13.28515625" style="2" customWidth="1"/>
    <col min="11277" max="11517" width="9" style="2"/>
    <col min="11518" max="11518" width="27.42578125" style="2" customWidth="1"/>
    <col min="11519" max="11519" width="11.5703125" style="2" customWidth="1"/>
    <col min="11520" max="11520" width="11.7109375" style="2" customWidth="1"/>
    <col min="11521" max="11521" width="0" style="2" hidden="1" customWidth="1"/>
    <col min="11522" max="11522" width="10" style="2" customWidth="1"/>
    <col min="11523" max="11523" width="10.7109375" style="2" customWidth="1"/>
    <col min="11524" max="11524" width="10" style="2" customWidth="1"/>
    <col min="11525" max="11525" width="9.7109375" style="2" customWidth="1"/>
    <col min="11526" max="11526" width="10.7109375" style="2" customWidth="1"/>
    <col min="11527" max="11527" width="10.5703125" style="2" customWidth="1"/>
    <col min="11528" max="11528" width="0" style="2" hidden="1" customWidth="1"/>
    <col min="11529" max="11529" width="10.7109375" style="2" customWidth="1"/>
    <col min="11530" max="11530" width="11.42578125" style="2" customWidth="1"/>
    <col min="11531" max="11531" width="0" style="2" hidden="1" customWidth="1"/>
    <col min="11532" max="11532" width="13.28515625" style="2" customWidth="1"/>
    <col min="11533" max="11773" width="9" style="2"/>
    <col min="11774" max="11774" width="27.42578125" style="2" customWidth="1"/>
    <col min="11775" max="11775" width="11.5703125" style="2" customWidth="1"/>
    <col min="11776" max="11776" width="11.7109375" style="2" customWidth="1"/>
    <col min="11777" max="11777" width="0" style="2" hidden="1" customWidth="1"/>
    <col min="11778" max="11778" width="10" style="2" customWidth="1"/>
    <col min="11779" max="11779" width="10.7109375" style="2" customWidth="1"/>
    <col min="11780" max="11780" width="10" style="2" customWidth="1"/>
    <col min="11781" max="11781" width="9.7109375" style="2" customWidth="1"/>
    <col min="11782" max="11782" width="10.7109375" style="2" customWidth="1"/>
    <col min="11783" max="11783" width="10.5703125" style="2" customWidth="1"/>
    <col min="11784" max="11784" width="0" style="2" hidden="1" customWidth="1"/>
    <col min="11785" max="11785" width="10.7109375" style="2" customWidth="1"/>
    <col min="11786" max="11786" width="11.42578125" style="2" customWidth="1"/>
    <col min="11787" max="11787" width="0" style="2" hidden="1" customWidth="1"/>
    <col min="11788" max="11788" width="13.28515625" style="2" customWidth="1"/>
    <col min="11789" max="12029" width="9" style="2"/>
    <col min="12030" max="12030" width="27.42578125" style="2" customWidth="1"/>
    <col min="12031" max="12031" width="11.5703125" style="2" customWidth="1"/>
    <col min="12032" max="12032" width="11.7109375" style="2" customWidth="1"/>
    <col min="12033" max="12033" width="0" style="2" hidden="1" customWidth="1"/>
    <col min="12034" max="12034" width="10" style="2" customWidth="1"/>
    <col min="12035" max="12035" width="10.7109375" style="2" customWidth="1"/>
    <col min="12036" max="12036" width="10" style="2" customWidth="1"/>
    <col min="12037" max="12037" width="9.7109375" style="2" customWidth="1"/>
    <col min="12038" max="12038" width="10.7109375" style="2" customWidth="1"/>
    <col min="12039" max="12039" width="10.5703125" style="2" customWidth="1"/>
    <col min="12040" max="12040" width="0" style="2" hidden="1" customWidth="1"/>
    <col min="12041" max="12041" width="10.7109375" style="2" customWidth="1"/>
    <col min="12042" max="12042" width="11.42578125" style="2" customWidth="1"/>
    <col min="12043" max="12043" width="0" style="2" hidden="1" customWidth="1"/>
    <col min="12044" max="12044" width="13.28515625" style="2" customWidth="1"/>
    <col min="12045" max="12285" width="9" style="2"/>
    <col min="12286" max="12286" width="27.42578125" style="2" customWidth="1"/>
    <col min="12287" max="12287" width="11.5703125" style="2" customWidth="1"/>
    <col min="12288" max="12288" width="11.7109375" style="2" customWidth="1"/>
    <col min="12289" max="12289" width="0" style="2" hidden="1" customWidth="1"/>
    <col min="12290" max="12290" width="10" style="2" customWidth="1"/>
    <col min="12291" max="12291" width="10.7109375" style="2" customWidth="1"/>
    <col min="12292" max="12292" width="10" style="2" customWidth="1"/>
    <col min="12293" max="12293" width="9.7109375" style="2" customWidth="1"/>
    <col min="12294" max="12294" width="10.7109375" style="2" customWidth="1"/>
    <col min="12295" max="12295" width="10.5703125" style="2" customWidth="1"/>
    <col min="12296" max="12296" width="0" style="2" hidden="1" customWidth="1"/>
    <col min="12297" max="12297" width="10.7109375" style="2" customWidth="1"/>
    <col min="12298" max="12298" width="11.42578125" style="2" customWidth="1"/>
    <col min="12299" max="12299" width="0" style="2" hidden="1" customWidth="1"/>
    <col min="12300" max="12300" width="13.28515625" style="2" customWidth="1"/>
    <col min="12301" max="12541" width="9" style="2"/>
    <col min="12542" max="12542" width="27.42578125" style="2" customWidth="1"/>
    <col min="12543" max="12543" width="11.5703125" style="2" customWidth="1"/>
    <col min="12544" max="12544" width="11.7109375" style="2" customWidth="1"/>
    <col min="12545" max="12545" width="0" style="2" hidden="1" customWidth="1"/>
    <col min="12546" max="12546" width="10" style="2" customWidth="1"/>
    <col min="12547" max="12547" width="10.7109375" style="2" customWidth="1"/>
    <col min="12548" max="12548" width="10" style="2" customWidth="1"/>
    <col min="12549" max="12549" width="9.7109375" style="2" customWidth="1"/>
    <col min="12550" max="12550" width="10.7109375" style="2" customWidth="1"/>
    <col min="12551" max="12551" width="10.5703125" style="2" customWidth="1"/>
    <col min="12552" max="12552" width="0" style="2" hidden="1" customWidth="1"/>
    <col min="12553" max="12553" width="10.7109375" style="2" customWidth="1"/>
    <col min="12554" max="12554" width="11.42578125" style="2" customWidth="1"/>
    <col min="12555" max="12555" width="0" style="2" hidden="1" customWidth="1"/>
    <col min="12556" max="12556" width="13.28515625" style="2" customWidth="1"/>
    <col min="12557" max="12797" width="9" style="2"/>
    <col min="12798" max="12798" width="27.42578125" style="2" customWidth="1"/>
    <col min="12799" max="12799" width="11.5703125" style="2" customWidth="1"/>
    <col min="12800" max="12800" width="11.7109375" style="2" customWidth="1"/>
    <col min="12801" max="12801" width="0" style="2" hidden="1" customWidth="1"/>
    <col min="12802" max="12802" width="10" style="2" customWidth="1"/>
    <col min="12803" max="12803" width="10.7109375" style="2" customWidth="1"/>
    <col min="12804" max="12804" width="10" style="2" customWidth="1"/>
    <col min="12805" max="12805" width="9.7109375" style="2" customWidth="1"/>
    <col min="12806" max="12806" width="10.7109375" style="2" customWidth="1"/>
    <col min="12807" max="12807" width="10.5703125" style="2" customWidth="1"/>
    <col min="12808" max="12808" width="0" style="2" hidden="1" customWidth="1"/>
    <col min="12809" max="12809" width="10.7109375" style="2" customWidth="1"/>
    <col min="12810" max="12810" width="11.42578125" style="2" customWidth="1"/>
    <col min="12811" max="12811" width="0" style="2" hidden="1" customWidth="1"/>
    <col min="12812" max="12812" width="13.28515625" style="2" customWidth="1"/>
    <col min="12813" max="13053" width="9" style="2"/>
    <col min="13054" max="13054" width="27.42578125" style="2" customWidth="1"/>
    <col min="13055" max="13055" width="11.5703125" style="2" customWidth="1"/>
    <col min="13056" max="13056" width="11.7109375" style="2" customWidth="1"/>
    <col min="13057" max="13057" width="0" style="2" hidden="1" customWidth="1"/>
    <col min="13058" max="13058" width="10" style="2" customWidth="1"/>
    <col min="13059" max="13059" width="10.7109375" style="2" customWidth="1"/>
    <col min="13060" max="13060" width="10" style="2" customWidth="1"/>
    <col min="13061" max="13061" width="9.7109375" style="2" customWidth="1"/>
    <col min="13062" max="13062" width="10.7109375" style="2" customWidth="1"/>
    <col min="13063" max="13063" width="10.5703125" style="2" customWidth="1"/>
    <col min="13064" max="13064" width="0" style="2" hidden="1" customWidth="1"/>
    <col min="13065" max="13065" width="10.7109375" style="2" customWidth="1"/>
    <col min="13066" max="13066" width="11.42578125" style="2" customWidth="1"/>
    <col min="13067" max="13067" width="0" style="2" hidden="1" customWidth="1"/>
    <col min="13068" max="13068" width="13.28515625" style="2" customWidth="1"/>
    <col min="13069" max="13309" width="9" style="2"/>
    <col min="13310" max="13310" width="27.42578125" style="2" customWidth="1"/>
    <col min="13311" max="13311" width="11.5703125" style="2" customWidth="1"/>
    <col min="13312" max="13312" width="11.7109375" style="2" customWidth="1"/>
    <col min="13313" max="13313" width="0" style="2" hidden="1" customWidth="1"/>
    <col min="13314" max="13314" width="10" style="2" customWidth="1"/>
    <col min="13315" max="13315" width="10.7109375" style="2" customWidth="1"/>
    <col min="13316" max="13316" width="10" style="2" customWidth="1"/>
    <col min="13317" max="13317" width="9.7109375" style="2" customWidth="1"/>
    <col min="13318" max="13318" width="10.7109375" style="2" customWidth="1"/>
    <col min="13319" max="13319" width="10.5703125" style="2" customWidth="1"/>
    <col min="13320" max="13320" width="0" style="2" hidden="1" customWidth="1"/>
    <col min="13321" max="13321" width="10.7109375" style="2" customWidth="1"/>
    <col min="13322" max="13322" width="11.42578125" style="2" customWidth="1"/>
    <col min="13323" max="13323" width="0" style="2" hidden="1" customWidth="1"/>
    <col min="13324" max="13324" width="13.28515625" style="2" customWidth="1"/>
    <col min="13325" max="13565" width="9" style="2"/>
    <col min="13566" max="13566" width="27.42578125" style="2" customWidth="1"/>
    <col min="13567" max="13567" width="11.5703125" style="2" customWidth="1"/>
    <col min="13568" max="13568" width="11.7109375" style="2" customWidth="1"/>
    <col min="13569" max="13569" width="0" style="2" hidden="1" customWidth="1"/>
    <col min="13570" max="13570" width="10" style="2" customWidth="1"/>
    <col min="13571" max="13571" width="10.7109375" style="2" customWidth="1"/>
    <col min="13572" max="13572" width="10" style="2" customWidth="1"/>
    <col min="13573" max="13573" width="9.7109375" style="2" customWidth="1"/>
    <col min="13574" max="13574" width="10.7109375" style="2" customWidth="1"/>
    <col min="13575" max="13575" width="10.5703125" style="2" customWidth="1"/>
    <col min="13576" max="13576" width="0" style="2" hidden="1" customWidth="1"/>
    <col min="13577" max="13577" width="10.7109375" style="2" customWidth="1"/>
    <col min="13578" max="13578" width="11.42578125" style="2" customWidth="1"/>
    <col min="13579" max="13579" width="0" style="2" hidden="1" customWidth="1"/>
    <col min="13580" max="13580" width="13.28515625" style="2" customWidth="1"/>
    <col min="13581" max="13821" width="9" style="2"/>
    <col min="13822" max="13822" width="27.42578125" style="2" customWidth="1"/>
    <col min="13823" max="13823" width="11.5703125" style="2" customWidth="1"/>
    <col min="13824" max="13824" width="11.7109375" style="2" customWidth="1"/>
    <col min="13825" max="13825" width="0" style="2" hidden="1" customWidth="1"/>
    <col min="13826" max="13826" width="10" style="2" customWidth="1"/>
    <col min="13827" max="13827" width="10.7109375" style="2" customWidth="1"/>
    <col min="13828" max="13828" width="10" style="2" customWidth="1"/>
    <col min="13829" max="13829" width="9.7109375" style="2" customWidth="1"/>
    <col min="13830" max="13830" width="10.7109375" style="2" customWidth="1"/>
    <col min="13831" max="13831" width="10.5703125" style="2" customWidth="1"/>
    <col min="13832" max="13832" width="0" style="2" hidden="1" customWidth="1"/>
    <col min="13833" max="13833" width="10.7109375" style="2" customWidth="1"/>
    <col min="13834" max="13834" width="11.42578125" style="2" customWidth="1"/>
    <col min="13835" max="13835" width="0" style="2" hidden="1" customWidth="1"/>
    <col min="13836" max="13836" width="13.28515625" style="2" customWidth="1"/>
    <col min="13837" max="14077" width="9" style="2"/>
    <col min="14078" max="14078" width="27.42578125" style="2" customWidth="1"/>
    <col min="14079" max="14079" width="11.5703125" style="2" customWidth="1"/>
    <col min="14080" max="14080" width="11.7109375" style="2" customWidth="1"/>
    <col min="14081" max="14081" width="0" style="2" hidden="1" customWidth="1"/>
    <col min="14082" max="14082" width="10" style="2" customWidth="1"/>
    <col min="14083" max="14083" width="10.7109375" style="2" customWidth="1"/>
    <col min="14084" max="14084" width="10" style="2" customWidth="1"/>
    <col min="14085" max="14085" width="9.7109375" style="2" customWidth="1"/>
    <col min="14086" max="14086" width="10.7109375" style="2" customWidth="1"/>
    <col min="14087" max="14087" width="10.5703125" style="2" customWidth="1"/>
    <col min="14088" max="14088" width="0" style="2" hidden="1" customWidth="1"/>
    <col min="14089" max="14089" width="10.7109375" style="2" customWidth="1"/>
    <col min="14090" max="14090" width="11.42578125" style="2" customWidth="1"/>
    <col min="14091" max="14091" width="0" style="2" hidden="1" customWidth="1"/>
    <col min="14092" max="14092" width="13.28515625" style="2" customWidth="1"/>
    <col min="14093" max="14333" width="9" style="2"/>
    <col min="14334" max="14334" width="27.42578125" style="2" customWidth="1"/>
    <col min="14335" max="14335" width="11.5703125" style="2" customWidth="1"/>
    <col min="14336" max="14336" width="11.7109375" style="2" customWidth="1"/>
    <col min="14337" max="14337" width="0" style="2" hidden="1" customWidth="1"/>
    <col min="14338" max="14338" width="10" style="2" customWidth="1"/>
    <col min="14339" max="14339" width="10.7109375" style="2" customWidth="1"/>
    <col min="14340" max="14340" width="10" style="2" customWidth="1"/>
    <col min="14341" max="14341" width="9.7109375" style="2" customWidth="1"/>
    <col min="14342" max="14342" width="10.7109375" style="2" customWidth="1"/>
    <col min="14343" max="14343" width="10.5703125" style="2" customWidth="1"/>
    <col min="14344" max="14344" width="0" style="2" hidden="1" customWidth="1"/>
    <col min="14345" max="14345" width="10.7109375" style="2" customWidth="1"/>
    <col min="14346" max="14346" width="11.42578125" style="2" customWidth="1"/>
    <col min="14347" max="14347" width="0" style="2" hidden="1" customWidth="1"/>
    <col min="14348" max="14348" width="13.28515625" style="2" customWidth="1"/>
    <col min="14349" max="14589" width="9" style="2"/>
    <col min="14590" max="14590" width="27.42578125" style="2" customWidth="1"/>
    <col min="14591" max="14591" width="11.5703125" style="2" customWidth="1"/>
    <col min="14592" max="14592" width="11.7109375" style="2" customWidth="1"/>
    <col min="14593" max="14593" width="0" style="2" hidden="1" customWidth="1"/>
    <col min="14594" max="14594" width="10" style="2" customWidth="1"/>
    <col min="14595" max="14595" width="10.7109375" style="2" customWidth="1"/>
    <col min="14596" max="14596" width="10" style="2" customWidth="1"/>
    <col min="14597" max="14597" width="9.7109375" style="2" customWidth="1"/>
    <col min="14598" max="14598" width="10.7109375" style="2" customWidth="1"/>
    <col min="14599" max="14599" width="10.5703125" style="2" customWidth="1"/>
    <col min="14600" max="14600" width="0" style="2" hidden="1" customWidth="1"/>
    <col min="14601" max="14601" width="10.7109375" style="2" customWidth="1"/>
    <col min="14602" max="14602" width="11.42578125" style="2" customWidth="1"/>
    <col min="14603" max="14603" width="0" style="2" hidden="1" customWidth="1"/>
    <col min="14604" max="14604" width="13.28515625" style="2" customWidth="1"/>
    <col min="14605" max="14845" width="9" style="2"/>
    <col min="14846" max="14846" width="27.42578125" style="2" customWidth="1"/>
    <col min="14847" max="14847" width="11.5703125" style="2" customWidth="1"/>
    <col min="14848" max="14848" width="11.7109375" style="2" customWidth="1"/>
    <col min="14849" max="14849" width="0" style="2" hidden="1" customWidth="1"/>
    <col min="14850" max="14850" width="10" style="2" customWidth="1"/>
    <col min="14851" max="14851" width="10.7109375" style="2" customWidth="1"/>
    <col min="14852" max="14852" width="10" style="2" customWidth="1"/>
    <col min="14853" max="14853" width="9.7109375" style="2" customWidth="1"/>
    <col min="14854" max="14854" width="10.7109375" style="2" customWidth="1"/>
    <col min="14855" max="14855" width="10.5703125" style="2" customWidth="1"/>
    <col min="14856" max="14856" width="0" style="2" hidden="1" customWidth="1"/>
    <col min="14857" max="14857" width="10.7109375" style="2" customWidth="1"/>
    <col min="14858" max="14858" width="11.42578125" style="2" customWidth="1"/>
    <col min="14859" max="14859" width="0" style="2" hidden="1" customWidth="1"/>
    <col min="14860" max="14860" width="13.28515625" style="2" customWidth="1"/>
    <col min="14861" max="15101" width="9" style="2"/>
    <col min="15102" max="15102" width="27.42578125" style="2" customWidth="1"/>
    <col min="15103" max="15103" width="11.5703125" style="2" customWidth="1"/>
    <col min="15104" max="15104" width="11.7109375" style="2" customWidth="1"/>
    <col min="15105" max="15105" width="0" style="2" hidden="1" customWidth="1"/>
    <col min="15106" max="15106" width="10" style="2" customWidth="1"/>
    <col min="15107" max="15107" width="10.7109375" style="2" customWidth="1"/>
    <col min="15108" max="15108" width="10" style="2" customWidth="1"/>
    <col min="15109" max="15109" width="9.7109375" style="2" customWidth="1"/>
    <col min="15110" max="15110" width="10.7109375" style="2" customWidth="1"/>
    <col min="15111" max="15111" width="10.5703125" style="2" customWidth="1"/>
    <col min="15112" max="15112" width="0" style="2" hidden="1" customWidth="1"/>
    <col min="15113" max="15113" width="10.7109375" style="2" customWidth="1"/>
    <col min="15114" max="15114" width="11.42578125" style="2" customWidth="1"/>
    <col min="15115" max="15115" width="0" style="2" hidden="1" customWidth="1"/>
    <col min="15116" max="15116" width="13.28515625" style="2" customWidth="1"/>
    <col min="15117" max="15357" width="9" style="2"/>
    <col min="15358" max="15358" width="27.42578125" style="2" customWidth="1"/>
    <col min="15359" max="15359" width="11.5703125" style="2" customWidth="1"/>
    <col min="15360" max="15360" width="11.7109375" style="2" customWidth="1"/>
    <col min="15361" max="15361" width="0" style="2" hidden="1" customWidth="1"/>
    <col min="15362" max="15362" width="10" style="2" customWidth="1"/>
    <col min="15363" max="15363" width="10.7109375" style="2" customWidth="1"/>
    <col min="15364" max="15364" width="10" style="2" customWidth="1"/>
    <col min="15365" max="15365" width="9.7109375" style="2" customWidth="1"/>
    <col min="15366" max="15366" width="10.7109375" style="2" customWidth="1"/>
    <col min="15367" max="15367" width="10.5703125" style="2" customWidth="1"/>
    <col min="15368" max="15368" width="0" style="2" hidden="1" customWidth="1"/>
    <col min="15369" max="15369" width="10.7109375" style="2" customWidth="1"/>
    <col min="15370" max="15370" width="11.42578125" style="2" customWidth="1"/>
    <col min="15371" max="15371" width="0" style="2" hidden="1" customWidth="1"/>
    <col min="15372" max="15372" width="13.28515625" style="2" customWidth="1"/>
    <col min="15373" max="15613" width="9" style="2"/>
    <col min="15614" max="15614" width="27.42578125" style="2" customWidth="1"/>
    <col min="15615" max="15615" width="11.5703125" style="2" customWidth="1"/>
    <col min="15616" max="15616" width="11.7109375" style="2" customWidth="1"/>
    <col min="15617" max="15617" width="0" style="2" hidden="1" customWidth="1"/>
    <col min="15618" max="15618" width="10" style="2" customWidth="1"/>
    <col min="15619" max="15619" width="10.7109375" style="2" customWidth="1"/>
    <col min="15620" max="15620" width="10" style="2" customWidth="1"/>
    <col min="15621" max="15621" width="9.7109375" style="2" customWidth="1"/>
    <col min="15622" max="15622" width="10.7109375" style="2" customWidth="1"/>
    <col min="15623" max="15623" width="10.5703125" style="2" customWidth="1"/>
    <col min="15624" max="15624" width="0" style="2" hidden="1" customWidth="1"/>
    <col min="15625" max="15625" width="10.7109375" style="2" customWidth="1"/>
    <col min="15626" max="15626" width="11.42578125" style="2" customWidth="1"/>
    <col min="15627" max="15627" width="0" style="2" hidden="1" customWidth="1"/>
    <col min="15628" max="15628" width="13.28515625" style="2" customWidth="1"/>
    <col min="15629" max="15869" width="9" style="2"/>
    <col min="15870" max="15870" width="27.42578125" style="2" customWidth="1"/>
    <col min="15871" max="15871" width="11.5703125" style="2" customWidth="1"/>
    <col min="15872" max="15872" width="11.7109375" style="2" customWidth="1"/>
    <col min="15873" max="15873" width="0" style="2" hidden="1" customWidth="1"/>
    <col min="15874" max="15874" width="10" style="2" customWidth="1"/>
    <col min="15875" max="15875" width="10.7109375" style="2" customWidth="1"/>
    <col min="15876" max="15876" width="10" style="2" customWidth="1"/>
    <col min="15877" max="15877" width="9.7109375" style="2" customWidth="1"/>
    <col min="15878" max="15878" width="10.7109375" style="2" customWidth="1"/>
    <col min="15879" max="15879" width="10.5703125" style="2" customWidth="1"/>
    <col min="15880" max="15880" width="0" style="2" hidden="1" customWidth="1"/>
    <col min="15881" max="15881" width="10.7109375" style="2" customWidth="1"/>
    <col min="15882" max="15882" width="11.42578125" style="2" customWidth="1"/>
    <col min="15883" max="15883" width="0" style="2" hidden="1" customWidth="1"/>
    <col min="15884" max="15884" width="13.28515625" style="2" customWidth="1"/>
    <col min="15885" max="16125" width="9" style="2"/>
    <col min="16126" max="16126" width="27.42578125" style="2" customWidth="1"/>
    <col min="16127" max="16127" width="11.5703125" style="2" customWidth="1"/>
    <col min="16128" max="16128" width="11.7109375" style="2" customWidth="1"/>
    <col min="16129" max="16129" width="0" style="2" hidden="1" customWidth="1"/>
    <col min="16130" max="16130" width="10" style="2" customWidth="1"/>
    <col min="16131" max="16131" width="10.7109375" style="2" customWidth="1"/>
    <col min="16132" max="16132" width="10" style="2" customWidth="1"/>
    <col min="16133" max="16133" width="9.7109375" style="2" customWidth="1"/>
    <col min="16134" max="16134" width="10.7109375" style="2" customWidth="1"/>
    <col min="16135" max="16135" width="10.5703125" style="2" customWidth="1"/>
    <col min="16136" max="16136" width="0" style="2" hidden="1" customWidth="1"/>
    <col min="16137" max="16137" width="10.7109375" style="2" customWidth="1"/>
    <col min="16138" max="16138" width="11.42578125" style="2" customWidth="1"/>
    <col min="16139" max="16139" width="0" style="2" hidden="1" customWidth="1"/>
    <col min="16140" max="16140" width="13.28515625" style="2" customWidth="1"/>
    <col min="16141" max="16384" width="9" style="2"/>
  </cols>
  <sheetData>
    <row r="1" spans="1:12" s="71" customFormat="1" ht="20.100000000000001" customHeight="1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s="71" customFormat="1" ht="20.100000000000001" customHeight="1" x14ac:dyDescent="0.25">
      <c r="A2" s="181" t="s">
        <v>49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15" customHeight="1" x14ac:dyDescent="0.2">
      <c r="A3" s="37"/>
      <c r="B3" s="38"/>
      <c r="C3" s="62"/>
      <c r="D3" s="63"/>
      <c r="E3" s="62"/>
      <c r="F3" s="62"/>
      <c r="G3" s="63"/>
      <c r="H3" s="62"/>
      <c r="I3" s="62"/>
      <c r="J3" s="63"/>
      <c r="K3" s="62"/>
      <c r="L3" s="39" t="s">
        <v>2</v>
      </c>
    </row>
    <row r="4" spans="1:12" s="7" customFormat="1" ht="27" customHeight="1" x14ac:dyDescent="0.2">
      <c r="A4" s="64" t="s">
        <v>3</v>
      </c>
      <c r="B4" s="40" t="s">
        <v>37</v>
      </c>
      <c r="C4" s="41" t="s">
        <v>28</v>
      </c>
      <c r="D4" s="41" t="s">
        <v>42</v>
      </c>
      <c r="E4" s="41" t="s">
        <v>43</v>
      </c>
      <c r="F4" s="41" t="s">
        <v>44</v>
      </c>
      <c r="G4" s="41" t="s">
        <v>45</v>
      </c>
      <c r="H4" s="41" t="s">
        <v>12</v>
      </c>
      <c r="I4" s="41" t="s">
        <v>46</v>
      </c>
      <c r="J4" s="41" t="s">
        <v>47</v>
      </c>
      <c r="K4" s="40" t="s">
        <v>48</v>
      </c>
      <c r="L4" s="42" t="s">
        <v>17</v>
      </c>
    </row>
    <row r="5" spans="1:12" ht="30" customHeight="1" x14ac:dyDescent="0.2">
      <c r="A5" s="65" t="s">
        <v>18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2" ht="17.25" customHeight="1" x14ac:dyDescent="0.2">
      <c r="A6" s="66" t="s">
        <v>19</v>
      </c>
      <c r="B6" s="45">
        <v>844808.08799999999</v>
      </c>
      <c r="C6" s="46">
        <v>5208072.8470000001</v>
      </c>
      <c r="D6" s="45">
        <v>10952.173000000001</v>
      </c>
      <c r="E6" s="45">
        <v>119457.196</v>
      </c>
      <c r="F6" s="45">
        <v>224597.41399999999</v>
      </c>
      <c r="G6" s="47">
        <v>9168.0319999999992</v>
      </c>
      <c r="H6" s="47">
        <v>337712.99099999998</v>
      </c>
      <c r="I6" s="47">
        <v>88238.672999999995</v>
      </c>
      <c r="J6" s="45">
        <v>16566.59</v>
      </c>
      <c r="K6" s="47">
        <v>1457458.172</v>
      </c>
      <c r="L6" s="48">
        <f>SUM(B6:K6)</f>
        <v>8317032.1760000018</v>
      </c>
    </row>
    <row r="7" spans="1:12" ht="17.25" customHeight="1" x14ac:dyDescent="0.2">
      <c r="A7" s="66" t="s">
        <v>20</v>
      </c>
      <c r="B7" s="45">
        <v>706856.29799999995</v>
      </c>
      <c r="C7" s="46">
        <v>29320.802</v>
      </c>
      <c r="D7" s="45">
        <v>0</v>
      </c>
      <c r="E7" s="45">
        <v>8410.34</v>
      </c>
      <c r="F7" s="45">
        <v>84715.59</v>
      </c>
      <c r="G7" s="45">
        <v>0</v>
      </c>
      <c r="H7" s="49">
        <v>0</v>
      </c>
      <c r="I7" s="47">
        <v>2454.366</v>
      </c>
      <c r="J7" s="45">
        <v>0</v>
      </c>
      <c r="K7" s="47">
        <v>1387122.2509999999</v>
      </c>
      <c r="L7" s="48">
        <f>SUM(B7:K7)</f>
        <v>2218879.6469999999</v>
      </c>
    </row>
    <row r="8" spans="1:12" ht="17.25" customHeight="1" x14ac:dyDescent="0.2">
      <c r="A8" s="66" t="s">
        <v>21</v>
      </c>
      <c r="B8" s="45">
        <v>1336.8109999999999</v>
      </c>
      <c r="C8" s="45">
        <v>0</v>
      </c>
      <c r="D8" s="45">
        <v>0</v>
      </c>
      <c r="E8" s="45">
        <v>0</v>
      </c>
      <c r="F8" s="45">
        <v>30</v>
      </c>
      <c r="G8" s="45">
        <v>0</v>
      </c>
      <c r="H8" s="49">
        <v>0</v>
      </c>
      <c r="I8" s="47">
        <v>0</v>
      </c>
      <c r="J8" s="45">
        <v>0</v>
      </c>
      <c r="K8" s="47">
        <v>68.385999999999996</v>
      </c>
      <c r="L8" s="48">
        <f>SUM(B8:K8)</f>
        <v>1435.1969999999999</v>
      </c>
    </row>
    <row r="9" spans="1:12" ht="20.25" customHeight="1" x14ac:dyDescent="0.2">
      <c r="A9" s="67" t="s">
        <v>22</v>
      </c>
      <c r="B9" s="50">
        <v>347157.587</v>
      </c>
      <c r="C9" s="50">
        <v>0</v>
      </c>
      <c r="D9" s="50">
        <v>0</v>
      </c>
      <c r="E9" s="50">
        <v>0</v>
      </c>
      <c r="F9" s="50">
        <v>136592.64600000001</v>
      </c>
      <c r="G9" s="50">
        <v>0</v>
      </c>
      <c r="H9" s="51">
        <v>0</v>
      </c>
      <c r="I9" s="47">
        <v>10031.540000000001</v>
      </c>
      <c r="J9" s="50">
        <v>0</v>
      </c>
      <c r="K9" s="47">
        <v>25418.022000000001</v>
      </c>
      <c r="L9" s="52">
        <f>SUM(B9:K9)</f>
        <v>519199.79499999998</v>
      </c>
    </row>
    <row r="10" spans="1:12" s="14" customFormat="1" ht="17.25" customHeight="1" x14ac:dyDescent="0.2">
      <c r="A10" s="68" t="s">
        <v>23</v>
      </c>
      <c r="B10" s="53">
        <v>1900158.784</v>
      </c>
      <c r="C10" s="53">
        <v>5237393.6490000002</v>
      </c>
      <c r="D10" s="53">
        <v>10952.173000000001</v>
      </c>
      <c r="E10" s="53">
        <v>127867.53599999999</v>
      </c>
      <c r="F10" s="53">
        <v>445935.64999999997</v>
      </c>
      <c r="G10" s="53">
        <v>9168.0319999999992</v>
      </c>
      <c r="H10" s="53">
        <v>337712.99099999998</v>
      </c>
      <c r="I10" s="53">
        <v>100724.579</v>
      </c>
      <c r="J10" s="53">
        <v>16566.59</v>
      </c>
      <c r="K10" s="53">
        <v>2870066.8309999998</v>
      </c>
      <c r="L10" s="54">
        <f t="shared" ref="L10" si="0">SUM(L6:L9)</f>
        <v>11056546.815000003</v>
      </c>
    </row>
    <row r="11" spans="1:12" ht="30.75" customHeight="1" x14ac:dyDescent="0.2">
      <c r="A11" s="69" t="s">
        <v>24</v>
      </c>
      <c r="B11" s="55"/>
      <c r="C11" s="55"/>
      <c r="D11" s="55"/>
      <c r="E11" s="55"/>
      <c r="F11" s="55"/>
      <c r="G11" s="55"/>
      <c r="H11" s="56"/>
      <c r="I11" s="55"/>
      <c r="J11" s="55"/>
      <c r="K11" s="55"/>
      <c r="L11" s="57"/>
    </row>
    <row r="12" spans="1:12" ht="17.25" customHeight="1" x14ac:dyDescent="0.2">
      <c r="A12" s="66" t="s">
        <v>19</v>
      </c>
      <c r="B12" s="45">
        <v>17684.257000000001</v>
      </c>
      <c r="C12" s="46">
        <v>16433.337</v>
      </c>
      <c r="D12" s="45">
        <v>0</v>
      </c>
      <c r="E12" s="45">
        <v>0</v>
      </c>
      <c r="F12" s="45">
        <v>922.19100000000003</v>
      </c>
      <c r="G12" s="47">
        <v>80.75</v>
      </c>
      <c r="H12" s="49">
        <v>0</v>
      </c>
      <c r="I12" s="47">
        <v>11208.717000000001</v>
      </c>
      <c r="J12" s="45">
        <v>319</v>
      </c>
      <c r="K12" s="47">
        <v>26554.880000000001</v>
      </c>
      <c r="L12" s="48">
        <f>SUM(B12:K12)</f>
        <v>73203.131999999998</v>
      </c>
    </row>
    <row r="13" spans="1:12" ht="17.25" customHeight="1" x14ac:dyDescent="0.2">
      <c r="A13" s="66" t="s">
        <v>20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9">
        <v>0</v>
      </c>
      <c r="I13" s="45">
        <v>0</v>
      </c>
      <c r="J13" s="45">
        <v>0</v>
      </c>
      <c r="K13" s="45">
        <v>0</v>
      </c>
      <c r="L13" s="48">
        <f>SUM(B13:K13)</f>
        <v>0</v>
      </c>
    </row>
    <row r="14" spans="1:12" ht="17.25" customHeight="1" x14ac:dyDescent="0.2">
      <c r="A14" s="66" t="s">
        <v>21</v>
      </c>
      <c r="B14" s="45">
        <v>280.26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9">
        <v>0</v>
      </c>
      <c r="I14" s="45">
        <v>0</v>
      </c>
      <c r="J14" s="45">
        <v>0</v>
      </c>
      <c r="K14" s="45">
        <v>0</v>
      </c>
      <c r="L14" s="48">
        <f>SUM(B14:K14)</f>
        <v>280.26</v>
      </c>
    </row>
    <row r="15" spans="1:12" ht="20.25" customHeight="1" x14ac:dyDescent="0.2">
      <c r="A15" s="67" t="s">
        <v>22</v>
      </c>
      <c r="B15" s="50">
        <v>0</v>
      </c>
      <c r="C15" s="50">
        <v>0</v>
      </c>
      <c r="D15" s="50">
        <v>0</v>
      </c>
      <c r="E15" s="50">
        <v>0</v>
      </c>
      <c r="F15" s="50">
        <v>532.17700000000002</v>
      </c>
      <c r="G15" s="50">
        <v>0</v>
      </c>
      <c r="H15" s="51">
        <v>0</v>
      </c>
      <c r="I15" s="50">
        <v>0</v>
      </c>
      <c r="J15" s="50">
        <v>0</v>
      </c>
      <c r="K15" s="50">
        <v>0</v>
      </c>
      <c r="L15" s="52">
        <f>SUM(B15:K15)</f>
        <v>532.17700000000002</v>
      </c>
    </row>
    <row r="16" spans="1:12" s="14" customFormat="1" ht="17.25" customHeight="1" x14ac:dyDescent="0.2">
      <c r="A16" s="68" t="s">
        <v>23</v>
      </c>
      <c r="B16" s="53">
        <v>17964.517</v>
      </c>
      <c r="C16" s="53">
        <v>16433.337</v>
      </c>
      <c r="D16" s="53">
        <v>0</v>
      </c>
      <c r="E16" s="53">
        <v>0</v>
      </c>
      <c r="F16" s="53">
        <v>1454.3679999999999</v>
      </c>
      <c r="G16" s="53">
        <v>80.75</v>
      </c>
      <c r="H16" s="53">
        <v>0</v>
      </c>
      <c r="I16" s="53">
        <v>11208.717000000001</v>
      </c>
      <c r="J16" s="53">
        <v>319</v>
      </c>
      <c r="K16" s="53">
        <v>26554.880000000001</v>
      </c>
      <c r="L16" s="54">
        <f>SUM(L12:L15)</f>
        <v>74015.568999999989</v>
      </c>
    </row>
    <row r="17" spans="1:12" ht="23.25" customHeight="1" x14ac:dyDescent="0.2">
      <c r="A17" s="70" t="s">
        <v>41</v>
      </c>
      <c r="B17" s="45"/>
      <c r="C17" s="45"/>
      <c r="D17" s="45"/>
      <c r="E17" s="55"/>
      <c r="F17" s="55"/>
      <c r="G17" s="45"/>
      <c r="H17" s="49"/>
      <c r="I17" s="45"/>
      <c r="J17" s="45"/>
      <c r="K17" s="45"/>
      <c r="L17" s="48"/>
    </row>
    <row r="18" spans="1:12" ht="17.25" customHeight="1" x14ac:dyDescent="0.2">
      <c r="A18" s="66" t="s">
        <v>19</v>
      </c>
      <c r="B18" s="45">
        <v>827123.83100000001</v>
      </c>
      <c r="C18" s="45">
        <v>5191639.51</v>
      </c>
      <c r="D18" s="45">
        <v>10952.173000000001</v>
      </c>
      <c r="E18" s="45">
        <v>119457.196</v>
      </c>
      <c r="F18" s="45">
        <v>223675.223</v>
      </c>
      <c r="G18" s="45">
        <v>9087.2819999999992</v>
      </c>
      <c r="H18" s="49">
        <v>337712.99099999998</v>
      </c>
      <c r="I18" s="45">
        <v>77029.956000000006</v>
      </c>
      <c r="J18" s="45">
        <v>16247.59</v>
      </c>
      <c r="K18" s="45">
        <v>1430903.2919999999</v>
      </c>
      <c r="L18" s="48">
        <f>SUM(B18:K18)</f>
        <v>8243829.0440000016</v>
      </c>
    </row>
    <row r="19" spans="1:12" ht="17.25" customHeight="1" x14ac:dyDescent="0.2">
      <c r="A19" s="66" t="s">
        <v>20</v>
      </c>
      <c r="B19" s="45">
        <v>706856.29799999995</v>
      </c>
      <c r="C19" s="45">
        <v>29320.802</v>
      </c>
      <c r="D19" s="45">
        <v>0</v>
      </c>
      <c r="E19" s="45">
        <v>8410.34</v>
      </c>
      <c r="F19" s="45">
        <v>84715.59</v>
      </c>
      <c r="G19" s="45">
        <v>0</v>
      </c>
      <c r="H19" s="49">
        <v>0</v>
      </c>
      <c r="I19" s="45">
        <v>2454.366</v>
      </c>
      <c r="J19" s="45">
        <v>0</v>
      </c>
      <c r="K19" s="45">
        <v>1387122.2509999999</v>
      </c>
      <c r="L19" s="48">
        <f>SUM(B19:K19)</f>
        <v>2218879.6469999999</v>
      </c>
    </row>
    <row r="20" spans="1:12" ht="17.25" customHeight="1" x14ac:dyDescent="0.2">
      <c r="A20" s="66" t="s">
        <v>21</v>
      </c>
      <c r="B20" s="45">
        <v>1617.0709999999999</v>
      </c>
      <c r="C20" s="45">
        <v>0</v>
      </c>
      <c r="D20" s="45">
        <v>0</v>
      </c>
      <c r="E20" s="45">
        <v>0</v>
      </c>
      <c r="F20" s="45">
        <v>30</v>
      </c>
      <c r="G20" s="45">
        <v>0</v>
      </c>
      <c r="H20" s="49">
        <v>0</v>
      </c>
      <c r="I20" s="45">
        <v>0</v>
      </c>
      <c r="J20" s="45">
        <v>0</v>
      </c>
      <c r="K20" s="45">
        <v>68.385999999999996</v>
      </c>
      <c r="L20" s="48">
        <f>SUM(B20:K20)</f>
        <v>1715.4569999999999</v>
      </c>
    </row>
    <row r="21" spans="1:12" ht="20.25" customHeight="1" x14ac:dyDescent="0.2">
      <c r="A21" s="67" t="s">
        <v>22</v>
      </c>
      <c r="B21" s="50">
        <v>347157.587</v>
      </c>
      <c r="C21" s="50">
        <v>0</v>
      </c>
      <c r="D21" s="50">
        <v>0</v>
      </c>
      <c r="E21" s="50">
        <v>0</v>
      </c>
      <c r="F21" s="50">
        <v>136060.46900000001</v>
      </c>
      <c r="G21" s="50">
        <v>0</v>
      </c>
      <c r="H21" s="51">
        <v>0</v>
      </c>
      <c r="I21" s="50">
        <v>10031.540000000001</v>
      </c>
      <c r="J21" s="50">
        <v>0</v>
      </c>
      <c r="K21" s="50">
        <v>25418.022000000001</v>
      </c>
      <c r="L21" s="52">
        <f>SUM(B21:K21)</f>
        <v>518667.61799999996</v>
      </c>
    </row>
    <row r="22" spans="1:12" s="14" customFormat="1" ht="17.25" customHeight="1" x14ac:dyDescent="0.2">
      <c r="A22" s="68" t="s">
        <v>23</v>
      </c>
      <c r="B22" s="53">
        <f t="shared" ref="B22:K22" si="1">B10-B16</f>
        <v>1882194.267</v>
      </c>
      <c r="C22" s="53">
        <f t="shared" si="1"/>
        <v>5220960.3119999999</v>
      </c>
      <c r="D22" s="53">
        <f>D10-D16</f>
        <v>10952.173000000001</v>
      </c>
      <c r="E22" s="53">
        <f>E10-E16</f>
        <v>127867.53599999999</v>
      </c>
      <c r="F22" s="53">
        <f>F10-F16</f>
        <v>444481.28199999995</v>
      </c>
      <c r="G22" s="53">
        <f>G10-G16</f>
        <v>9087.2819999999992</v>
      </c>
      <c r="H22" s="53">
        <f>H10-H16</f>
        <v>337712.99099999998</v>
      </c>
      <c r="I22" s="53">
        <f t="shared" si="1"/>
        <v>89515.861999999994</v>
      </c>
      <c r="J22" s="53">
        <f t="shared" si="1"/>
        <v>16247.59</v>
      </c>
      <c r="K22" s="53">
        <f t="shared" si="1"/>
        <v>2843511.9509999999</v>
      </c>
      <c r="L22" s="58">
        <f>SUM(L18:L21)</f>
        <v>10983091.766000003</v>
      </c>
    </row>
    <row r="23" spans="1:12" x14ac:dyDescent="0.2">
      <c r="A23" s="22"/>
    </row>
    <row r="24" spans="1:12" x14ac:dyDescent="0.2">
      <c r="A24" s="36" t="s">
        <v>66</v>
      </c>
    </row>
    <row r="25" spans="1:12" x14ac:dyDescent="0.2">
      <c r="A25" s="22"/>
    </row>
    <row r="26" spans="1:12" x14ac:dyDescent="0.2">
      <c r="A26" s="22"/>
    </row>
    <row r="27" spans="1:12" x14ac:dyDescent="0.2">
      <c r="A27" s="22"/>
    </row>
  </sheetData>
  <mergeCells count="2">
    <mergeCell ref="A1:L1"/>
    <mergeCell ref="A2:L2"/>
  </mergeCells>
  <printOptions horizontalCentered="1"/>
  <pageMargins left="0.5" right="0.5" top="0.5" bottom="0.5" header="0.25" footer="0.25"/>
  <pageSetup paperSize="9" scale="5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27"/>
  <sheetViews>
    <sheetView showGridLines="0" workbookViewId="0">
      <selection activeCell="B30" sqref="B30"/>
    </sheetView>
  </sheetViews>
  <sheetFormatPr defaultColWidth="9" defaultRowHeight="12.75" x14ac:dyDescent="0.2"/>
  <cols>
    <col min="1" max="1" width="41.28515625" style="61" bestFit="1" customWidth="1"/>
    <col min="2" max="2" width="11.5703125" style="59" customWidth="1"/>
    <col min="3" max="3" width="11.7109375" style="59" customWidth="1"/>
    <col min="4" max="4" width="10" style="59" customWidth="1"/>
    <col min="5" max="5" width="10.7109375" style="59" customWidth="1"/>
    <col min="6" max="6" width="10" style="59" customWidth="1"/>
    <col min="7" max="7" width="9.7109375" style="59" customWidth="1"/>
    <col min="8" max="8" width="10.7109375" style="59" customWidth="1"/>
    <col min="9" max="9" width="10.5703125" style="59" customWidth="1"/>
    <col min="10" max="10" width="10.7109375" style="59" customWidth="1"/>
    <col min="11" max="11" width="11.42578125" style="59" customWidth="1"/>
    <col min="12" max="12" width="13.28515625" style="60" customWidth="1"/>
    <col min="13" max="253" width="9" style="2"/>
    <col min="254" max="254" width="27.42578125" style="2" customWidth="1"/>
    <col min="255" max="255" width="11.5703125" style="2" customWidth="1"/>
    <col min="256" max="256" width="11.7109375" style="2" customWidth="1"/>
    <col min="257" max="257" width="0" style="2" hidden="1" customWidth="1"/>
    <col min="258" max="258" width="10" style="2" customWidth="1"/>
    <col min="259" max="259" width="10.7109375" style="2" customWidth="1"/>
    <col min="260" max="260" width="10" style="2" customWidth="1"/>
    <col min="261" max="261" width="9.7109375" style="2" customWidth="1"/>
    <col min="262" max="262" width="10.7109375" style="2" customWidth="1"/>
    <col min="263" max="263" width="10.5703125" style="2" customWidth="1"/>
    <col min="264" max="264" width="0" style="2" hidden="1" customWidth="1"/>
    <col min="265" max="265" width="10.7109375" style="2" customWidth="1"/>
    <col min="266" max="266" width="11.42578125" style="2" customWidth="1"/>
    <col min="267" max="267" width="0" style="2" hidden="1" customWidth="1"/>
    <col min="268" max="268" width="13.28515625" style="2" customWidth="1"/>
    <col min="269" max="509" width="9" style="2"/>
    <col min="510" max="510" width="27.42578125" style="2" customWidth="1"/>
    <col min="511" max="511" width="11.5703125" style="2" customWidth="1"/>
    <col min="512" max="512" width="11.7109375" style="2" customWidth="1"/>
    <col min="513" max="513" width="0" style="2" hidden="1" customWidth="1"/>
    <col min="514" max="514" width="10" style="2" customWidth="1"/>
    <col min="515" max="515" width="10.7109375" style="2" customWidth="1"/>
    <col min="516" max="516" width="10" style="2" customWidth="1"/>
    <col min="517" max="517" width="9.7109375" style="2" customWidth="1"/>
    <col min="518" max="518" width="10.7109375" style="2" customWidth="1"/>
    <col min="519" max="519" width="10.5703125" style="2" customWidth="1"/>
    <col min="520" max="520" width="0" style="2" hidden="1" customWidth="1"/>
    <col min="521" max="521" width="10.7109375" style="2" customWidth="1"/>
    <col min="522" max="522" width="11.42578125" style="2" customWidth="1"/>
    <col min="523" max="523" width="0" style="2" hidden="1" customWidth="1"/>
    <col min="524" max="524" width="13.28515625" style="2" customWidth="1"/>
    <col min="525" max="765" width="9" style="2"/>
    <col min="766" max="766" width="27.42578125" style="2" customWidth="1"/>
    <col min="767" max="767" width="11.5703125" style="2" customWidth="1"/>
    <col min="768" max="768" width="11.7109375" style="2" customWidth="1"/>
    <col min="769" max="769" width="0" style="2" hidden="1" customWidth="1"/>
    <col min="770" max="770" width="10" style="2" customWidth="1"/>
    <col min="771" max="771" width="10.7109375" style="2" customWidth="1"/>
    <col min="772" max="772" width="10" style="2" customWidth="1"/>
    <col min="773" max="773" width="9.7109375" style="2" customWidth="1"/>
    <col min="774" max="774" width="10.7109375" style="2" customWidth="1"/>
    <col min="775" max="775" width="10.5703125" style="2" customWidth="1"/>
    <col min="776" max="776" width="0" style="2" hidden="1" customWidth="1"/>
    <col min="777" max="777" width="10.7109375" style="2" customWidth="1"/>
    <col min="778" max="778" width="11.42578125" style="2" customWidth="1"/>
    <col min="779" max="779" width="0" style="2" hidden="1" customWidth="1"/>
    <col min="780" max="780" width="13.28515625" style="2" customWidth="1"/>
    <col min="781" max="1021" width="9" style="2"/>
    <col min="1022" max="1022" width="27.42578125" style="2" customWidth="1"/>
    <col min="1023" max="1023" width="11.5703125" style="2" customWidth="1"/>
    <col min="1024" max="1024" width="11.7109375" style="2" customWidth="1"/>
    <col min="1025" max="1025" width="0" style="2" hidden="1" customWidth="1"/>
    <col min="1026" max="1026" width="10" style="2" customWidth="1"/>
    <col min="1027" max="1027" width="10.7109375" style="2" customWidth="1"/>
    <col min="1028" max="1028" width="10" style="2" customWidth="1"/>
    <col min="1029" max="1029" width="9.7109375" style="2" customWidth="1"/>
    <col min="1030" max="1030" width="10.7109375" style="2" customWidth="1"/>
    <col min="1031" max="1031" width="10.5703125" style="2" customWidth="1"/>
    <col min="1032" max="1032" width="0" style="2" hidden="1" customWidth="1"/>
    <col min="1033" max="1033" width="10.7109375" style="2" customWidth="1"/>
    <col min="1034" max="1034" width="11.42578125" style="2" customWidth="1"/>
    <col min="1035" max="1035" width="0" style="2" hidden="1" customWidth="1"/>
    <col min="1036" max="1036" width="13.28515625" style="2" customWidth="1"/>
    <col min="1037" max="1277" width="9" style="2"/>
    <col min="1278" max="1278" width="27.42578125" style="2" customWidth="1"/>
    <col min="1279" max="1279" width="11.5703125" style="2" customWidth="1"/>
    <col min="1280" max="1280" width="11.7109375" style="2" customWidth="1"/>
    <col min="1281" max="1281" width="0" style="2" hidden="1" customWidth="1"/>
    <col min="1282" max="1282" width="10" style="2" customWidth="1"/>
    <col min="1283" max="1283" width="10.7109375" style="2" customWidth="1"/>
    <col min="1284" max="1284" width="10" style="2" customWidth="1"/>
    <col min="1285" max="1285" width="9.7109375" style="2" customWidth="1"/>
    <col min="1286" max="1286" width="10.7109375" style="2" customWidth="1"/>
    <col min="1287" max="1287" width="10.5703125" style="2" customWidth="1"/>
    <col min="1288" max="1288" width="0" style="2" hidden="1" customWidth="1"/>
    <col min="1289" max="1289" width="10.7109375" style="2" customWidth="1"/>
    <col min="1290" max="1290" width="11.42578125" style="2" customWidth="1"/>
    <col min="1291" max="1291" width="0" style="2" hidden="1" customWidth="1"/>
    <col min="1292" max="1292" width="13.28515625" style="2" customWidth="1"/>
    <col min="1293" max="1533" width="9" style="2"/>
    <col min="1534" max="1534" width="27.42578125" style="2" customWidth="1"/>
    <col min="1535" max="1535" width="11.5703125" style="2" customWidth="1"/>
    <col min="1536" max="1536" width="11.7109375" style="2" customWidth="1"/>
    <col min="1537" max="1537" width="0" style="2" hidden="1" customWidth="1"/>
    <col min="1538" max="1538" width="10" style="2" customWidth="1"/>
    <col min="1539" max="1539" width="10.7109375" style="2" customWidth="1"/>
    <col min="1540" max="1540" width="10" style="2" customWidth="1"/>
    <col min="1541" max="1541" width="9.7109375" style="2" customWidth="1"/>
    <col min="1542" max="1542" width="10.7109375" style="2" customWidth="1"/>
    <col min="1543" max="1543" width="10.5703125" style="2" customWidth="1"/>
    <col min="1544" max="1544" width="0" style="2" hidden="1" customWidth="1"/>
    <col min="1545" max="1545" width="10.7109375" style="2" customWidth="1"/>
    <col min="1546" max="1546" width="11.42578125" style="2" customWidth="1"/>
    <col min="1547" max="1547" width="0" style="2" hidden="1" customWidth="1"/>
    <col min="1548" max="1548" width="13.28515625" style="2" customWidth="1"/>
    <col min="1549" max="1789" width="9" style="2"/>
    <col min="1790" max="1790" width="27.42578125" style="2" customWidth="1"/>
    <col min="1791" max="1791" width="11.5703125" style="2" customWidth="1"/>
    <col min="1792" max="1792" width="11.7109375" style="2" customWidth="1"/>
    <col min="1793" max="1793" width="0" style="2" hidden="1" customWidth="1"/>
    <col min="1794" max="1794" width="10" style="2" customWidth="1"/>
    <col min="1795" max="1795" width="10.7109375" style="2" customWidth="1"/>
    <col min="1796" max="1796" width="10" style="2" customWidth="1"/>
    <col min="1797" max="1797" width="9.7109375" style="2" customWidth="1"/>
    <col min="1798" max="1798" width="10.7109375" style="2" customWidth="1"/>
    <col min="1799" max="1799" width="10.5703125" style="2" customWidth="1"/>
    <col min="1800" max="1800" width="0" style="2" hidden="1" customWidth="1"/>
    <col min="1801" max="1801" width="10.7109375" style="2" customWidth="1"/>
    <col min="1802" max="1802" width="11.42578125" style="2" customWidth="1"/>
    <col min="1803" max="1803" width="0" style="2" hidden="1" customWidth="1"/>
    <col min="1804" max="1804" width="13.28515625" style="2" customWidth="1"/>
    <col min="1805" max="2045" width="9" style="2"/>
    <col min="2046" max="2046" width="27.42578125" style="2" customWidth="1"/>
    <col min="2047" max="2047" width="11.5703125" style="2" customWidth="1"/>
    <col min="2048" max="2048" width="11.7109375" style="2" customWidth="1"/>
    <col min="2049" max="2049" width="0" style="2" hidden="1" customWidth="1"/>
    <col min="2050" max="2050" width="10" style="2" customWidth="1"/>
    <col min="2051" max="2051" width="10.7109375" style="2" customWidth="1"/>
    <col min="2052" max="2052" width="10" style="2" customWidth="1"/>
    <col min="2053" max="2053" width="9.7109375" style="2" customWidth="1"/>
    <col min="2054" max="2054" width="10.7109375" style="2" customWidth="1"/>
    <col min="2055" max="2055" width="10.5703125" style="2" customWidth="1"/>
    <col min="2056" max="2056" width="0" style="2" hidden="1" customWidth="1"/>
    <col min="2057" max="2057" width="10.7109375" style="2" customWidth="1"/>
    <col min="2058" max="2058" width="11.42578125" style="2" customWidth="1"/>
    <col min="2059" max="2059" width="0" style="2" hidden="1" customWidth="1"/>
    <col min="2060" max="2060" width="13.28515625" style="2" customWidth="1"/>
    <col min="2061" max="2301" width="9" style="2"/>
    <col min="2302" max="2302" width="27.42578125" style="2" customWidth="1"/>
    <col min="2303" max="2303" width="11.5703125" style="2" customWidth="1"/>
    <col min="2304" max="2304" width="11.7109375" style="2" customWidth="1"/>
    <col min="2305" max="2305" width="0" style="2" hidden="1" customWidth="1"/>
    <col min="2306" max="2306" width="10" style="2" customWidth="1"/>
    <col min="2307" max="2307" width="10.7109375" style="2" customWidth="1"/>
    <col min="2308" max="2308" width="10" style="2" customWidth="1"/>
    <col min="2309" max="2309" width="9.7109375" style="2" customWidth="1"/>
    <col min="2310" max="2310" width="10.7109375" style="2" customWidth="1"/>
    <col min="2311" max="2311" width="10.5703125" style="2" customWidth="1"/>
    <col min="2312" max="2312" width="0" style="2" hidden="1" customWidth="1"/>
    <col min="2313" max="2313" width="10.7109375" style="2" customWidth="1"/>
    <col min="2314" max="2314" width="11.42578125" style="2" customWidth="1"/>
    <col min="2315" max="2315" width="0" style="2" hidden="1" customWidth="1"/>
    <col min="2316" max="2316" width="13.28515625" style="2" customWidth="1"/>
    <col min="2317" max="2557" width="9" style="2"/>
    <col min="2558" max="2558" width="27.42578125" style="2" customWidth="1"/>
    <col min="2559" max="2559" width="11.5703125" style="2" customWidth="1"/>
    <col min="2560" max="2560" width="11.7109375" style="2" customWidth="1"/>
    <col min="2561" max="2561" width="0" style="2" hidden="1" customWidth="1"/>
    <col min="2562" max="2562" width="10" style="2" customWidth="1"/>
    <col min="2563" max="2563" width="10.7109375" style="2" customWidth="1"/>
    <col min="2564" max="2564" width="10" style="2" customWidth="1"/>
    <col min="2565" max="2565" width="9.7109375" style="2" customWidth="1"/>
    <col min="2566" max="2566" width="10.7109375" style="2" customWidth="1"/>
    <col min="2567" max="2567" width="10.5703125" style="2" customWidth="1"/>
    <col min="2568" max="2568" width="0" style="2" hidden="1" customWidth="1"/>
    <col min="2569" max="2569" width="10.7109375" style="2" customWidth="1"/>
    <col min="2570" max="2570" width="11.42578125" style="2" customWidth="1"/>
    <col min="2571" max="2571" width="0" style="2" hidden="1" customWidth="1"/>
    <col min="2572" max="2572" width="13.28515625" style="2" customWidth="1"/>
    <col min="2573" max="2813" width="9" style="2"/>
    <col min="2814" max="2814" width="27.42578125" style="2" customWidth="1"/>
    <col min="2815" max="2815" width="11.5703125" style="2" customWidth="1"/>
    <col min="2816" max="2816" width="11.7109375" style="2" customWidth="1"/>
    <col min="2817" max="2817" width="0" style="2" hidden="1" customWidth="1"/>
    <col min="2818" max="2818" width="10" style="2" customWidth="1"/>
    <col min="2819" max="2819" width="10.7109375" style="2" customWidth="1"/>
    <col min="2820" max="2820" width="10" style="2" customWidth="1"/>
    <col min="2821" max="2821" width="9.7109375" style="2" customWidth="1"/>
    <col min="2822" max="2822" width="10.7109375" style="2" customWidth="1"/>
    <col min="2823" max="2823" width="10.5703125" style="2" customWidth="1"/>
    <col min="2824" max="2824" width="0" style="2" hidden="1" customWidth="1"/>
    <col min="2825" max="2825" width="10.7109375" style="2" customWidth="1"/>
    <col min="2826" max="2826" width="11.42578125" style="2" customWidth="1"/>
    <col min="2827" max="2827" width="0" style="2" hidden="1" customWidth="1"/>
    <col min="2828" max="2828" width="13.28515625" style="2" customWidth="1"/>
    <col min="2829" max="3069" width="9" style="2"/>
    <col min="3070" max="3070" width="27.42578125" style="2" customWidth="1"/>
    <col min="3071" max="3071" width="11.5703125" style="2" customWidth="1"/>
    <col min="3072" max="3072" width="11.7109375" style="2" customWidth="1"/>
    <col min="3073" max="3073" width="0" style="2" hidden="1" customWidth="1"/>
    <col min="3074" max="3074" width="10" style="2" customWidth="1"/>
    <col min="3075" max="3075" width="10.7109375" style="2" customWidth="1"/>
    <col min="3076" max="3076" width="10" style="2" customWidth="1"/>
    <col min="3077" max="3077" width="9.7109375" style="2" customWidth="1"/>
    <col min="3078" max="3078" width="10.7109375" style="2" customWidth="1"/>
    <col min="3079" max="3079" width="10.5703125" style="2" customWidth="1"/>
    <col min="3080" max="3080" width="0" style="2" hidden="1" customWidth="1"/>
    <col min="3081" max="3081" width="10.7109375" style="2" customWidth="1"/>
    <col min="3082" max="3082" width="11.42578125" style="2" customWidth="1"/>
    <col min="3083" max="3083" width="0" style="2" hidden="1" customWidth="1"/>
    <col min="3084" max="3084" width="13.28515625" style="2" customWidth="1"/>
    <col min="3085" max="3325" width="9" style="2"/>
    <col min="3326" max="3326" width="27.42578125" style="2" customWidth="1"/>
    <col min="3327" max="3327" width="11.5703125" style="2" customWidth="1"/>
    <col min="3328" max="3328" width="11.7109375" style="2" customWidth="1"/>
    <col min="3329" max="3329" width="0" style="2" hidden="1" customWidth="1"/>
    <col min="3330" max="3330" width="10" style="2" customWidth="1"/>
    <col min="3331" max="3331" width="10.7109375" style="2" customWidth="1"/>
    <col min="3332" max="3332" width="10" style="2" customWidth="1"/>
    <col min="3333" max="3333" width="9.7109375" style="2" customWidth="1"/>
    <col min="3334" max="3334" width="10.7109375" style="2" customWidth="1"/>
    <col min="3335" max="3335" width="10.5703125" style="2" customWidth="1"/>
    <col min="3336" max="3336" width="0" style="2" hidden="1" customWidth="1"/>
    <col min="3337" max="3337" width="10.7109375" style="2" customWidth="1"/>
    <col min="3338" max="3338" width="11.42578125" style="2" customWidth="1"/>
    <col min="3339" max="3339" width="0" style="2" hidden="1" customWidth="1"/>
    <col min="3340" max="3340" width="13.28515625" style="2" customWidth="1"/>
    <col min="3341" max="3581" width="9" style="2"/>
    <col min="3582" max="3582" width="27.42578125" style="2" customWidth="1"/>
    <col min="3583" max="3583" width="11.5703125" style="2" customWidth="1"/>
    <col min="3584" max="3584" width="11.7109375" style="2" customWidth="1"/>
    <col min="3585" max="3585" width="0" style="2" hidden="1" customWidth="1"/>
    <col min="3586" max="3586" width="10" style="2" customWidth="1"/>
    <col min="3587" max="3587" width="10.7109375" style="2" customWidth="1"/>
    <col min="3588" max="3588" width="10" style="2" customWidth="1"/>
    <col min="3589" max="3589" width="9.7109375" style="2" customWidth="1"/>
    <col min="3590" max="3590" width="10.7109375" style="2" customWidth="1"/>
    <col min="3591" max="3591" width="10.5703125" style="2" customWidth="1"/>
    <col min="3592" max="3592" width="0" style="2" hidden="1" customWidth="1"/>
    <col min="3593" max="3593" width="10.7109375" style="2" customWidth="1"/>
    <col min="3594" max="3594" width="11.42578125" style="2" customWidth="1"/>
    <col min="3595" max="3595" width="0" style="2" hidden="1" customWidth="1"/>
    <col min="3596" max="3596" width="13.28515625" style="2" customWidth="1"/>
    <col min="3597" max="3837" width="9" style="2"/>
    <col min="3838" max="3838" width="27.42578125" style="2" customWidth="1"/>
    <col min="3839" max="3839" width="11.5703125" style="2" customWidth="1"/>
    <col min="3840" max="3840" width="11.7109375" style="2" customWidth="1"/>
    <col min="3841" max="3841" width="0" style="2" hidden="1" customWidth="1"/>
    <col min="3842" max="3842" width="10" style="2" customWidth="1"/>
    <col min="3843" max="3843" width="10.7109375" style="2" customWidth="1"/>
    <col min="3844" max="3844" width="10" style="2" customWidth="1"/>
    <col min="3845" max="3845" width="9.7109375" style="2" customWidth="1"/>
    <col min="3846" max="3846" width="10.7109375" style="2" customWidth="1"/>
    <col min="3847" max="3847" width="10.5703125" style="2" customWidth="1"/>
    <col min="3848" max="3848" width="0" style="2" hidden="1" customWidth="1"/>
    <col min="3849" max="3849" width="10.7109375" style="2" customWidth="1"/>
    <col min="3850" max="3850" width="11.42578125" style="2" customWidth="1"/>
    <col min="3851" max="3851" width="0" style="2" hidden="1" customWidth="1"/>
    <col min="3852" max="3852" width="13.28515625" style="2" customWidth="1"/>
    <col min="3853" max="4093" width="9" style="2"/>
    <col min="4094" max="4094" width="27.42578125" style="2" customWidth="1"/>
    <col min="4095" max="4095" width="11.5703125" style="2" customWidth="1"/>
    <col min="4096" max="4096" width="11.7109375" style="2" customWidth="1"/>
    <col min="4097" max="4097" width="0" style="2" hidden="1" customWidth="1"/>
    <col min="4098" max="4098" width="10" style="2" customWidth="1"/>
    <col min="4099" max="4099" width="10.7109375" style="2" customWidth="1"/>
    <col min="4100" max="4100" width="10" style="2" customWidth="1"/>
    <col min="4101" max="4101" width="9.7109375" style="2" customWidth="1"/>
    <col min="4102" max="4102" width="10.7109375" style="2" customWidth="1"/>
    <col min="4103" max="4103" width="10.5703125" style="2" customWidth="1"/>
    <col min="4104" max="4104" width="0" style="2" hidden="1" customWidth="1"/>
    <col min="4105" max="4105" width="10.7109375" style="2" customWidth="1"/>
    <col min="4106" max="4106" width="11.42578125" style="2" customWidth="1"/>
    <col min="4107" max="4107" width="0" style="2" hidden="1" customWidth="1"/>
    <col min="4108" max="4108" width="13.28515625" style="2" customWidth="1"/>
    <col min="4109" max="4349" width="9" style="2"/>
    <col min="4350" max="4350" width="27.42578125" style="2" customWidth="1"/>
    <col min="4351" max="4351" width="11.5703125" style="2" customWidth="1"/>
    <col min="4352" max="4352" width="11.7109375" style="2" customWidth="1"/>
    <col min="4353" max="4353" width="0" style="2" hidden="1" customWidth="1"/>
    <col min="4354" max="4354" width="10" style="2" customWidth="1"/>
    <col min="4355" max="4355" width="10.7109375" style="2" customWidth="1"/>
    <col min="4356" max="4356" width="10" style="2" customWidth="1"/>
    <col min="4357" max="4357" width="9.7109375" style="2" customWidth="1"/>
    <col min="4358" max="4358" width="10.7109375" style="2" customWidth="1"/>
    <col min="4359" max="4359" width="10.5703125" style="2" customWidth="1"/>
    <col min="4360" max="4360" width="0" style="2" hidden="1" customWidth="1"/>
    <col min="4361" max="4361" width="10.7109375" style="2" customWidth="1"/>
    <col min="4362" max="4362" width="11.42578125" style="2" customWidth="1"/>
    <col min="4363" max="4363" width="0" style="2" hidden="1" customWidth="1"/>
    <col min="4364" max="4364" width="13.28515625" style="2" customWidth="1"/>
    <col min="4365" max="4605" width="9" style="2"/>
    <col min="4606" max="4606" width="27.42578125" style="2" customWidth="1"/>
    <col min="4607" max="4607" width="11.5703125" style="2" customWidth="1"/>
    <col min="4608" max="4608" width="11.7109375" style="2" customWidth="1"/>
    <col min="4609" max="4609" width="0" style="2" hidden="1" customWidth="1"/>
    <col min="4610" max="4610" width="10" style="2" customWidth="1"/>
    <col min="4611" max="4611" width="10.7109375" style="2" customWidth="1"/>
    <col min="4612" max="4612" width="10" style="2" customWidth="1"/>
    <col min="4613" max="4613" width="9.7109375" style="2" customWidth="1"/>
    <col min="4614" max="4614" width="10.7109375" style="2" customWidth="1"/>
    <col min="4615" max="4615" width="10.5703125" style="2" customWidth="1"/>
    <col min="4616" max="4616" width="0" style="2" hidden="1" customWidth="1"/>
    <col min="4617" max="4617" width="10.7109375" style="2" customWidth="1"/>
    <col min="4618" max="4618" width="11.42578125" style="2" customWidth="1"/>
    <col min="4619" max="4619" width="0" style="2" hidden="1" customWidth="1"/>
    <col min="4620" max="4620" width="13.28515625" style="2" customWidth="1"/>
    <col min="4621" max="4861" width="9" style="2"/>
    <col min="4862" max="4862" width="27.42578125" style="2" customWidth="1"/>
    <col min="4863" max="4863" width="11.5703125" style="2" customWidth="1"/>
    <col min="4864" max="4864" width="11.7109375" style="2" customWidth="1"/>
    <col min="4865" max="4865" width="0" style="2" hidden="1" customWidth="1"/>
    <col min="4866" max="4866" width="10" style="2" customWidth="1"/>
    <col min="4867" max="4867" width="10.7109375" style="2" customWidth="1"/>
    <col min="4868" max="4868" width="10" style="2" customWidth="1"/>
    <col min="4869" max="4869" width="9.7109375" style="2" customWidth="1"/>
    <col min="4870" max="4870" width="10.7109375" style="2" customWidth="1"/>
    <col min="4871" max="4871" width="10.5703125" style="2" customWidth="1"/>
    <col min="4872" max="4872" width="0" style="2" hidden="1" customWidth="1"/>
    <col min="4873" max="4873" width="10.7109375" style="2" customWidth="1"/>
    <col min="4874" max="4874" width="11.42578125" style="2" customWidth="1"/>
    <col min="4875" max="4875" width="0" style="2" hidden="1" customWidth="1"/>
    <col min="4876" max="4876" width="13.28515625" style="2" customWidth="1"/>
    <col min="4877" max="5117" width="9" style="2"/>
    <col min="5118" max="5118" width="27.42578125" style="2" customWidth="1"/>
    <col min="5119" max="5119" width="11.5703125" style="2" customWidth="1"/>
    <col min="5120" max="5120" width="11.7109375" style="2" customWidth="1"/>
    <col min="5121" max="5121" width="0" style="2" hidden="1" customWidth="1"/>
    <col min="5122" max="5122" width="10" style="2" customWidth="1"/>
    <col min="5123" max="5123" width="10.7109375" style="2" customWidth="1"/>
    <col min="5124" max="5124" width="10" style="2" customWidth="1"/>
    <col min="5125" max="5125" width="9.7109375" style="2" customWidth="1"/>
    <col min="5126" max="5126" width="10.7109375" style="2" customWidth="1"/>
    <col min="5127" max="5127" width="10.5703125" style="2" customWidth="1"/>
    <col min="5128" max="5128" width="0" style="2" hidden="1" customWidth="1"/>
    <col min="5129" max="5129" width="10.7109375" style="2" customWidth="1"/>
    <col min="5130" max="5130" width="11.42578125" style="2" customWidth="1"/>
    <col min="5131" max="5131" width="0" style="2" hidden="1" customWidth="1"/>
    <col min="5132" max="5132" width="13.28515625" style="2" customWidth="1"/>
    <col min="5133" max="5373" width="9" style="2"/>
    <col min="5374" max="5374" width="27.42578125" style="2" customWidth="1"/>
    <col min="5375" max="5375" width="11.5703125" style="2" customWidth="1"/>
    <col min="5376" max="5376" width="11.7109375" style="2" customWidth="1"/>
    <col min="5377" max="5377" width="0" style="2" hidden="1" customWidth="1"/>
    <col min="5378" max="5378" width="10" style="2" customWidth="1"/>
    <col min="5379" max="5379" width="10.7109375" style="2" customWidth="1"/>
    <col min="5380" max="5380" width="10" style="2" customWidth="1"/>
    <col min="5381" max="5381" width="9.7109375" style="2" customWidth="1"/>
    <col min="5382" max="5382" width="10.7109375" style="2" customWidth="1"/>
    <col min="5383" max="5383" width="10.5703125" style="2" customWidth="1"/>
    <col min="5384" max="5384" width="0" style="2" hidden="1" customWidth="1"/>
    <col min="5385" max="5385" width="10.7109375" style="2" customWidth="1"/>
    <col min="5386" max="5386" width="11.42578125" style="2" customWidth="1"/>
    <col min="5387" max="5387" width="0" style="2" hidden="1" customWidth="1"/>
    <col min="5388" max="5388" width="13.28515625" style="2" customWidth="1"/>
    <col min="5389" max="5629" width="9" style="2"/>
    <col min="5630" max="5630" width="27.42578125" style="2" customWidth="1"/>
    <col min="5631" max="5631" width="11.5703125" style="2" customWidth="1"/>
    <col min="5632" max="5632" width="11.7109375" style="2" customWidth="1"/>
    <col min="5633" max="5633" width="0" style="2" hidden="1" customWidth="1"/>
    <col min="5634" max="5634" width="10" style="2" customWidth="1"/>
    <col min="5635" max="5635" width="10.7109375" style="2" customWidth="1"/>
    <col min="5636" max="5636" width="10" style="2" customWidth="1"/>
    <col min="5637" max="5637" width="9.7109375" style="2" customWidth="1"/>
    <col min="5638" max="5638" width="10.7109375" style="2" customWidth="1"/>
    <col min="5639" max="5639" width="10.5703125" style="2" customWidth="1"/>
    <col min="5640" max="5640" width="0" style="2" hidden="1" customWidth="1"/>
    <col min="5641" max="5641" width="10.7109375" style="2" customWidth="1"/>
    <col min="5642" max="5642" width="11.42578125" style="2" customWidth="1"/>
    <col min="5643" max="5643" width="0" style="2" hidden="1" customWidth="1"/>
    <col min="5644" max="5644" width="13.28515625" style="2" customWidth="1"/>
    <col min="5645" max="5885" width="9" style="2"/>
    <col min="5886" max="5886" width="27.42578125" style="2" customWidth="1"/>
    <col min="5887" max="5887" width="11.5703125" style="2" customWidth="1"/>
    <col min="5888" max="5888" width="11.7109375" style="2" customWidth="1"/>
    <col min="5889" max="5889" width="0" style="2" hidden="1" customWidth="1"/>
    <col min="5890" max="5890" width="10" style="2" customWidth="1"/>
    <col min="5891" max="5891" width="10.7109375" style="2" customWidth="1"/>
    <col min="5892" max="5892" width="10" style="2" customWidth="1"/>
    <col min="5893" max="5893" width="9.7109375" style="2" customWidth="1"/>
    <col min="5894" max="5894" width="10.7109375" style="2" customWidth="1"/>
    <col min="5895" max="5895" width="10.5703125" style="2" customWidth="1"/>
    <col min="5896" max="5896" width="0" style="2" hidden="1" customWidth="1"/>
    <col min="5897" max="5897" width="10.7109375" style="2" customWidth="1"/>
    <col min="5898" max="5898" width="11.42578125" style="2" customWidth="1"/>
    <col min="5899" max="5899" width="0" style="2" hidden="1" customWidth="1"/>
    <col min="5900" max="5900" width="13.28515625" style="2" customWidth="1"/>
    <col min="5901" max="6141" width="9" style="2"/>
    <col min="6142" max="6142" width="27.42578125" style="2" customWidth="1"/>
    <col min="6143" max="6143" width="11.5703125" style="2" customWidth="1"/>
    <col min="6144" max="6144" width="11.7109375" style="2" customWidth="1"/>
    <col min="6145" max="6145" width="0" style="2" hidden="1" customWidth="1"/>
    <col min="6146" max="6146" width="10" style="2" customWidth="1"/>
    <col min="6147" max="6147" width="10.7109375" style="2" customWidth="1"/>
    <col min="6148" max="6148" width="10" style="2" customWidth="1"/>
    <col min="6149" max="6149" width="9.7109375" style="2" customWidth="1"/>
    <col min="6150" max="6150" width="10.7109375" style="2" customWidth="1"/>
    <col min="6151" max="6151" width="10.5703125" style="2" customWidth="1"/>
    <col min="6152" max="6152" width="0" style="2" hidden="1" customWidth="1"/>
    <col min="6153" max="6153" width="10.7109375" style="2" customWidth="1"/>
    <col min="6154" max="6154" width="11.42578125" style="2" customWidth="1"/>
    <col min="6155" max="6155" width="0" style="2" hidden="1" customWidth="1"/>
    <col min="6156" max="6156" width="13.28515625" style="2" customWidth="1"/>
    <col min="6157" max="6397" width="9" style="2"/>
    <col min="6398" max="6398" width="27.42578125" style="2" customWidth="1"/>
    <col min="6399" max="6399" width="11.5703125" style="2" customWidth="1"/>
    <col min="6400" max="6400" width="11.7109375" style="2" customWidth="1"/>
    <col min="6401" max="6401" width="0" style="2" hidden="1" customWidth="1"/>
    <col min="6402" max="6402" width="10" style="2" customWidth="1"/>
    <col min="6403" max="6403" width="10.7109375" style="2" customWidth="1"/>
    <col min="6404" max="6404" width="10" style="2" customWidth="1"/>
    <col min="6405" max="6405" width="9.7109375" style="2" customWidth="1"/>
    <col min="6406" max="6406" width="10.7109375" style="2" customWidth="1"/>
    <col min="6407" max="6407" width="10.5703125" style="2" customWidth="1"/>
    <col min="6408" max="6408" width="0" style="2" hidden="1" customWidth="1"/>
    <col min="6409" max="6409" width="10.7109375" style="2" customWidth="1"/>
    <col min="6410" max="6410" width="11.42578125" style="2" customWidth="1"/>
    <col min="6411" max="6411" width="0" style="2" hidden="1" customWidth="1"/>
    <col min="6412" max="6412" width="13.28515625" style="2" customWidth="1"/>
    <col min="6413" max="6653" width="9" style="2"/>
    <col min="6654" max="6654" width="27.42578125" style="2" customWidth="1"/>
    <col min="6655" max="6655" width="11.5703125" style="2" customWidth="1"/>
    <col min="6656" max="6656" width="11.7109375" style="2" customWidth="1"/>
    <col min="6657" max="6657" width="0" style="2" hidden="1" customWidth="1"/>
    <col min="6658" max="6658" width="10" style="2" customWidth="1"/>
    <col min="6659" max="6659" width="10.7109375" style="2" customWidth="1"/>
    <col min="6660" max="6660" width="10" style="2" customWidth="1"/>
    <col min="6661" max="6661" width="9.7109375" style="2" customWidth="1"/>
    <col min="6662" max="6662" width="10.7109375" style="2" customWidth="1"/>
    <col min="6663" max="6663" width="10.5703125" style="2" customWidth="1"/>
    <col min="6664" max="6664" width="0" style="2" hidden="1" customWidth="1"/>
    <col min="6665" max="6665" width="10.7109375" style="2" customWidth="1"/>
    <col min="6666" max="6666" width="11.42578125" style="2" customWidth="1"/>
    <col min="6667" max="6667" width="0" style="2" hidden="1" customWidth="1"/>
    <col min="6668" max="6668" width="13.28515625" style="2" customWidth="1"/>
    <col min="6669" max="6909" width="9" style="2"/>
    <col min="6910" max="6910" width="27.42578125" style="2" customWidth="1"/>
    <col min="6911" max="6911" width="11.5703125" style="2" customWidth="1"/>
    <col min="6912" max="6912" width="11.7109375" style="2" customWidth="1"/>
    <col min="6913" max="6913" width="0" style="2" hidden="1" customWidth="1"/>
    <col min="6914" max="6914" width="10" style="2" customWidth="1"/>
    <col min="6915" max="6915" width="10.7109375" style="2" customWidth="1"/>
    <col min="6916" max="6916" width="10" style="2" customWidth="1"/>
    <col min="6917" max="6917" width="9.7109375" style="2" customWidth="1"/>
    <col min="6918" max="6918" width="10.7109375" style="2" customWidth="1"/>
    <col min="6919" max="6919" width="10.5703125" style="2" customWidth="1"/>
    <col min="6920" max="6920" width="0" style="2" hidden="1" customWidth="1"/>
    <col min="6921" max="6921" width="10.7109375" style="2" customWidth="1"/>
    <col min="6922" max="6922" width="11.42578125" style="2" customWidth="1"/>
    <col min="6923" max="6923" width="0" style="2" hidden="1" customWidth="1"/>
    <col min="6924" max="6924" width="13.28515625" style="2" customWidth="1"/>
    <col min="6925" max="7165" width="9" style="2"/>
    <col min="7166" max="7166" width="27.42578125" style="2" customWidth="1"/>
    <col min="7167" max="7167" width="11.5703125" style="2" customWidth="1"/>
    <col min="7168" max="7168" width="11.7109375" style="2" customWidth="1"/>
    <col min="7169" max="7169" width="0" style="2" hidden="1" customWidth="1"/>
    <col min="7170" max="7170" width="10" style="2" customWidth="1"/>
    <col min="7171" max="7171" width="10.7109375" style="2" customWidth="1"/>
    <col min="7172" max="7172" width="10" style="2" customWidth="1"/>
    <col min="7173" max="7173" width="9.7109375" style="2" customWidth="1"/>
    <col min="7174" max="7174" width="10.7109375" style="2" customWidth="1"/>
    <col min="7175" max="7175" width="10.5703125" style="2" customWidth="1"/>
    <col min="7176" max="7176" width="0" style="2" hidden="1" customWidth="1"/>
    <col min="7177" max="7177" width="10.7109375" style="2" customWidth="1"/>
    <col min="7178" max="7178" width="11.42578125" style="2" customWidth="1"/>
    <col min="7179" max="7179" width="0" style="2" hidden="1" customWidth="1"/>
    <col min="7180" max="7180" width="13.28515625" style="2" customWidth="1"/>
    <col min="7181" max="7421" width="9" style="2"/>
    <col min="7422" max="7422" width="27.42578125" style="2" customWidth="1"/>
    <col min="7423" max="7423" width="11.5703125" style="2" customWidth="1"/>
    <col min="7424" max="7424" width="11.7109375" style="2" customWidth="1"/>
    <col min="7425" max="7425" width="0" style="2" hidden="1" customWidth="1"/>
    <col min="7426" max="7426" width="10" style="2" customWidth="1"/>
    <col min="7427" max="7427" width="10.7109375" style="2" customWidth="1"/>
    <col min="7428" max="7428" width="10" style="2" customWidth="1"/>
    <col min="7429" max="7429" width="9.7109375" style="2" customWidth="1"/>
    <col min="7430" max="7430" width="10.7109375" style="2" customWidth="1"/>
    <col min="7431" max="7431" width="10.5703125" style="2" customWidth="1"/>
    <col min="7432" max="7432" width="0" style="2" hidden="1" customWidth="1"/>
    <col min="7433" max="7433" width="10.7109375" style="2" customWidth="1"/>
    <col min="7434" max="7434" width="11.42578125" style="2" customWidth="1"/>
    <col min="7435" max="7435" width="0" style="2" hidden="1" customWidth="1"/>
    <col min="7436" max="7436" width="13.28515625" style="2" customWidth="1"/>
    <col min="7437" max="7677" width="9" style="2"/>
    <col min="7678" max="7678" width="27.42578125" style="2" customWidth="1"/>
    <col min="7679" max="7679" width="11.5703125" style="2" customWidth="1"/>
    <col min="7680" max="7680" width="11.7109375" style="2" customWidth="1"/>
    <col min="7681" max="7681" width="0" style="2" hidden="1" customWidth="1"/>
    <col min="7682" max="7682" width="10" style="2" customWidth="1"/>
    <col min="7683" max="7683" width="10.7109375" style="2" customWidth="1"/>
    <col min="7684" max="7684" width="10" style="2" customWidth="1"/>
    <col min="7685" max="7685" width="9.7109375" style="2" customWidth="1"/>
    <col min="7686" max="7686" width="10.7109375" style="2" customWidth="1"/>
    <col min="7687" max="7687" width="10.5703125" style="2" customWidth="1"/>
    <col min="7688" max="7688" width="0" style="2" hidden="1" customWidth="1"/>
    <col min="7689" max="7689" width="10.7109375" style="2" customWidth="1"/>
    <col min="7690" max="7690" width="11.42578125" style="2" customWidth="1"/>
    <col min="7691" max="7691" width="0" style="2" hidden="1" customWidth="1"/>
    <col min="7692" max="7692" width="13.28515625" style="2" customWidth="1"/>
    <col min="7693" max="7933" width="9" style="2"/>
    <col min="7934" max="7934" width="27.42578125" style="2" customWidth="1"/>
    <col min="7935" max="7935" width="11.5703125" style="2" customWidth="1"/>
    <col min="7936" max="7936" width="11.7109375" style="2" customWidth="1"/>
    <col min="7937" max="7937" width="0" style="2" hidden="1" customWidth="1"/>
    <col min="7938" max="7938" width="10" style="2" customWidth="1"/>
    <col min="7939" max="7939" width="10.7109375" style="2" customWidth="1"/>
    <col min="7940" max="7940" width="10" style="2" customWidth="1"/>
    <col min="7941" max="7941" width="9.7109375" style="2" customWidth="1"/>
    <col min="7942" max="7942" width="10.7109375" style="2" customWidth="1"/>
    <col min="7943" max="7943" width="10.5703125" style="2" customWidth="1"/>
    <col min="7944" max="7944" width="0" style="2" hidden="1" customWidth="1"/>
    <col min="7945" max="7945" width="10.7109375" style="2" customWidth="1"/>
    <col min="7946" max="7946" width="11.42578125" style="2" customWidth="1"/>
    <col min="7947" max="7947" width="0" style="2" hidden="1" customWidth="1"/>
    <col min="7948" max="7948" width="13.28515625" style="2" customWidth="1"/>
    <col min="7949" max="8189" width="9" style="2"/>
    <col min="8190" max="8190" width="27.42578125" style="2" customWidth="1"/>
    <col min="8191" max="8191" width="11.5703125" style="2" customWidth="1"/>
    <col min="8192" max="8192" width="11.7109375" style="2" customWidth="1"/>
    <col min="8193" max="8193" width="0" style="2" hidden="1" customWidth="1"/>
    <col min="8194" max="8194" width="10" style="2" customWidth="1"/>
    <col min="8195" max="8195" width="10.7109375" style="2" customWidth="1"/>
    <col min="8196" max="8196" width="10" style="2" customWidth="1"/>
    <col min="8197" max="8197" width="9.7109375" style="2" customWidth="1"/>
    <col min="8198" max="8198" width="10.7109375" style="2" customWidth="1"/>
    <col min="8199" max="8199" width="10.5703125" style="2" customWidth="1"/>
    <col min="8200" max="8200" width="0" style="2" hidden="1" customWidth="1"/>
    <col min="8201" max="8201" width="10.7109375" style="2" customWidth="1"/>
    <col min="8202" max="8202" width="11.42578125" style="2" customWidth="1"/>
    <col min="8203" max="8203" width="0" style="2" hidden="1" customWidth="1"/>
    <col min="8204" max="8204" width="13.28515625" style="2" customWidth="1"/>
    <col min="8205" max="8445" width="9" style="2"/>
    <col min="8446" max="8446" width="27.42578125" style="2" customWidth="1"/>
    <col min="8447" max="8447" width="11.5703125" style="2" customWidth="1"/>
    <col min="8448" max="8448" width="11.7109375" style="2" customWidth="1"/>
    <col min="8449" max="8449" width="0" style="2" hidden="1" customWidth="1"/>
    <col min="8450" max="8450" width="10" style="2" customWidth="1"/>
    <col min="8451" max="8451" width="10.7109375" style="2" customWidth="1"/>
    <col min="8452" max="8452" width="10" style="2" customWidth="1"/>
    <col min="8453" max="8453" width="9.7109375" style="2" customWidth="1"/>
    <col min="8454" max="8454" width="10.7109375" style="2" customWidth="1"/>
    <col min="8455" max="8455" width="10.5703125" style="2" customWidth="1"/>
    <col min="8456" max="8456" width="0" style="2" hidden="1" customWidth="1"/>
    <col min="8457" max="8457" width="10.7109375" style="2" customWidth="1"/>
    <col min="8458" max="8458" width="11.42578125" style="2" customWidth="1"/>
    <col min="8459" max="8459" width="0" style="2" hidden="1" customWidth="1"/>
    <col min="8460" max="8460" width="13.28515625" style="2" customWidth="1"/>
    <col min="8461" max="8701" width="9" style="2"/>
    <col min="8702" max="8702" width="27.42578125" style="2" customWidth="1"/>
    <col min="8703" max="8703" width="11.5703125" style="2" customWidth="1"/>
    <col min="8704" max="8704" width="11.7109375" style="2" customWidth="1"/>
    <col min="8705" max="8705" width="0" style="2" hidden="1" customWidth="1"/>
    <col min="8706" max="8706" width="10" style="2" customWidth="1"/>
    <col min="8707" max="8707" width="10.7109375" style="2" customWidth="1"/>
    <col min="8708" max="8708" width="10" style="2" customWidth="1"/>
    <col min="8709" max="8709" width="9.7109375" style="2" customWidth="1"/>
    <col min="8710" max="8710" width="10.7109375" style="2" customWidth="1"/>
    <col min="8711" max="8711" width="10.5703125" style="2" customWidth="1"/>
    <col min="8712" max="8712" width="0" style="2" hidden="1" customWidth="1"/>
    <col min="8713" max="8713" width="10.7109375" style="2" customWidth="1"/>
    <col min="8714" max="8714" width="11.42578125" style="2" customWidth="1"/>
    <col min="8715" max="8715" width="0" style="2" hidden="1" customWidth="1"/>
    <col min="8716" max="8716" width="13.28515625" style="2" customWidth="1"/>
    <col min="8717" max="8957" width="9" style="2"/>
    <col min="8958" max="8958" width="27.42578125" style="2" customWidth="1"/>
    <col min="8959" max="8959" width="11.5703125" style="2" customWidth="1"/>
    <col min="8960" max="8960" width="11.7109375" style="2" customWidth="1"/>
    <col min="8961" max="8961" width="0" style="2" hidden="1" customWidth="1"/>
    <col min="8962" max="8962" width="10" style="2" customWidth="1"/>
    <col min="8963" max="8963" width="10.7109375" style="2" customWidth="1"/>
    <col min="8964" max="8964" width="10" style="2" customWidth="1"/>
    <col min="8965" max="8965" width="9.7109375" style="2" customWidth="1"/>
    <col min="8966" max="8966" width="10.7109375" style="2" customWidth="1"/>
    <col min="8967" max="8967" width="10.5703125" style="2" customWidth="1"/>
    <col min="8968" max="8968" width="0" style="2" hidden="1" customWidth="1"/>
    <col min="8969" max="8969" width="10.7109375" style="2" customWidth="1"/>
    <col min="8970" max="8970" width="11.42578125" style="2" customWidth="1"/>
    <col min="8971" max="8971" width="0" style="2" hidden="1" customWidth="1"/>
    <col min="8972" max="8972" width="13.28515625" style="2" customWidth="1"/>
    <col min="8973" max="9213" width="9" style="2"/>
    <col min="9214" max="9214" width="27.42578125" style="2" customWidth="1"/>
    <col min="9215" max="9215" width="11.5703125" style="2" customWidth="1"/>
    <col min="9216" max="9216" width="11.7109375" style="2" customWidth="1"/>
    <col min="9217" max="9217" width="0" style="2" hidden="1" customWidth="1"/>
    <col min="9218" max="9218" width="10" style="2" customWidth="1"/>
    <col min="9219" max="9219" width="10.7109375" style="2" customWidth="1"/>
    <col min="9220" max="9220" width="10" style="2" customWidth="1"/>
    <col min="9221" max="9221" width="9.7109375" style="2" customWidth="1"/>
    <col min="9222" max="9222" width="10.7109375" style="2" customWidth="1"/>
    <col min="9223" max="9223" width="10.5703125" style="2" customWidth="1"/>
    <col min="9224" max="9224" width="0" style="2" hidden="1" customWidth="1"/>
    <col min="9225" max="9225" width="10.7109375" style="2" customWidth="1"/>
    <col min="9226" max="9226" width="11.42578125" style="2" customWidth="1"/>
    <col min="9227" max="9227" width="0" style="2" hidden="1" customWidth="1"/>
    <col min="9228" max="9228" width="13.28515625" style="2" customWidth="1"/>
    <col min="9229" max="9469" width="9" style="2"/>
    <col min="9470" max="9470" width="27.42578125" style="2" customWidth="1"/>
    <col min="9471" max="9471" width="11.5703125" style="2" customWidth="1"/>
    <col min="9472" max="9472" width="11.7109375" style="2" customWidth="1"/>
    <col min="9473" max="9473" width="0" style="2" hidden="1" customWidth="1"/>
    <col min="9474" max="9474" width="10" style="2" customWidth="1"/>
    <col min="9475" max="9475" width="10.7109375" style="2" customWidth="1"/>
    <col min="9476" max="9476" width="10" style="2" customWidth="1"/>
    <col min="9477" max="9477" width="9.7109375" style="2" customWidth="1"/>
    <col min="9478" max="9478" width="10.7109375" style="2" customWidth="1"/>
    <col min="9479" max="9479" width="10.5703125" style="2" customWidth="1"/>
    <col min="9480" max="9480" width="0" style="2" hidden="1" customWidth="1"/>
    <col min="9481" max="9481" width="10.7109375" style="2" customWidth="1"/>
    <col min="9482" max="9482" width="11.42578125" style="2" customWidth="1"/>
    <col min="9483" max="9483" width="0" style="2" hidden="1" customWidth="1"/>
    <col min="9484" max="9484" width="13.28515625" style="2" customWidth="1"/>
    <col min="9485" max="9725" width="9" style="2"/>
    <col min="9726" max="9726" width="27.42578125" style="2" customWidth="1"/>
    <col min="9727" max="9727" width="11.5703125" style="2" customWidth="1"/>
    <col min="9728" max="9728" width="11.7109375" style="2" customWidth="1"/>
    <col min="9729" max="9729" width="0" style="2" hidden="1" customWidth="1"/>
    <col min="9730" max="9730" width="10" style="2" customWidth="1"/>
    <col min="9731" max="9731" width="10.7109375" style="2" customWidth="1"/>
    <col min="9732" max="9732" width="10" style="2" customWidth="1"/>
    <col min="9733" max="9733" width="9.7109375" style="2" customWidth="1"/>
    <col min="9734" max="9734" width="10.7109375" style="2" customWidth="1"/>
    <col min="9735" max="9735" width="10.5703125" style="2" customWidth="1"/>
    <col min="9736" max="9736" width="0" style="2" hidden="1" customWidth="1"/>
    <col min="9737" max="9737" width="10.7109375" style="2" customWidth="1"/>
    <col min="9738" max="9738" width="11.42578125" style="2" customWidth="1"/>
    <col min="9739" max="9739" width="0" style="2" hidden="1" customWidth="1"/>
    <col min="9740" max="9740" width="13.28515625" style="2" customWidth="1"/>
    <col min="9741" max="9981" width="9" style="2"/>
    <col min="9982" max="9982" width="27.42578125" style="2" customWidth="1"/>
    <col min="9983" max="9983" width="11.5703125" style="2" customWidth="1"/>
    <col min="9984" max="9984" width="11.7109375" style="2" customWidth="1"/>
    <col min="9985" max="9985" width="0" style="2" hidden="1" customWidth="1"/>
    <col min="9986" max="9986" width="10" style="2" customWidth="1"/>
    <col min="9987" max="9987" width="10.7109375" style="2" customWidth="1"/>
    <col min="9988" max="9988" width="10" style="2" customWidth="1"/>
    <col min="9989" max="9989" width="9.7109375" style="2" customWidth="1"/>
    <col min="9990" max="9990" width="10.7109375" style="2" customWidth="1"/>
    <col min="9991" max="9991" width="10.5703125" style="2" customWidth="1"/>
    <col min="9992" max="9992" width="0" style="2" hidden="1" customWidth="1"/>
    <col min="9993" max="9993" width="10.7109375" style="2" customWidth="1"/>
    <col min="9994" max="9994" width="11.42578125" style="2" customWidth="1"/>
    <col min="9995" max="9995" width="0" style="2" hidden="1" customWidth="1"/>
    <col min="9996" max="9996" width="13.28515625" style="2" customWidth="1"/>
    <col min="9997" max="10237" width="9" style="2"/>
    <col min="10238" max="10238" width="27.42578125" style="2" customWidth="1"/>
    <col min="10239" max="10239" width="11.5703125" style="2" customWidth="1"/>
    <col min="10240" max="10240" width="11.7109375" style="2" customWidth="1"/>
    <col min="10241" max="10241" width="0" style="2" hidden="1" customWidth="1"/>
    <col min="10242" max="10242" width="10" style="2" customWidth="1"/>
    <col min="10243" max="10243" width="10.7109375" style="2" customWidth="1"/>
    <col min="10244" max="10244" width="10" style="2" customWidth="1"/>
    <col min="10245" max="10245" width="9.7109375" style="2" customWidth="1"/>
    <col min="10246" max="10246" width="10.7109375" style="2" customWidth="1"/>
    <col min="10247" max="10247" width="10.5703125" style="2" customWidth="1"/>
    <col min="10248" max="10248" width="0" style="2" hidden="1" customWidth="1"/>
    <col min="10249" max="10249" width="10.7109375" style="2" customWidth="1"/>
    <col min="10250" max="10250" width="11.42578125" style="2" customWidth="1"/>
    <col min="10251" max="10251" width="0" style="2" hidden="1" customWidth="1"/>
    <col min="10252" max="10252" width="13.28515625" style="2" customWidth="1"/>
    <col min="10253" max="10493" width="9" style="2"/>
    <col min="10494" max="10494" width="27.42578125" style="2" customWidth="1"/>
    <col min="10495" max="10495" width="11.5703125" style="2" customWidth="1"/>
    <col min="10496" max="10496" width="11.7109375" style="2" customWidth="1"/>
    <col min="10497" max="10497" width="0" style="2" hidden="1" customWidth="1"/>
    <col min="10498" max="10498" width="10" style="2" customWidth="1"/>
    <col min="10499" max="10499" width="10.7109375" style="2" customWidth="1"/>
    <col min="10500" max="10500" width="10" style="2" customWidth="1"/>
    <col min="10501" max="10501" width="9.7109375" style="2" customWidth="1"/>
    <col min="10502" max="10502" width="10.7109375" style="2" customWidth="1"/>
    <col min="10503" max="10503" width="10.5703125" style="2" customWidth="1"/>
    <col min="10504" max="10504" width="0" style="2" hidden="1" customWidth="1"/>
    <col min="10505" max="10505" width="10.7109375" style="2" customWidth="1"/>
    <col min="10506" max="10506" width="11.42578125" style="2" customWidth="1"/>
    <col min="10507" max="10507" width="0" style="2" hidden="1" customWidth="1"/>
    <col min="10508" max="10508" width="13.28515625" style="2" customWidth="1"/>
    <col min="10509" max="10749" width="9" style="2"/>
    <col min="10750" max="10750" width="27.42578125" style="2" customWidth="1"/>
    <col min="10751" max="10751" width="11.5703125" style="2" customWidth="1"/>
    <col min="10752" max="10752" width="11.7109375" style="2" customWidth="1"/>
    <col min="10753" max="10753" width="0" style="2" hidden="1" customWidth="1"/>
    <col min="10754" max="10754" width="10" style="2" customWidth="1"/>
    <col min="10755" max="10755" width="10.7109375" style="2" customWidth="1"/>
    <col min="10756" max="10756" width="10" style="2" customWidth="1"/>
    <col min="10757" max="10757" width="9.7109375" style="2" customWidth="1"/>
    <col min="10758" max="10758" width="10.7109375" style="2" customWidth="1"/>
    <col min="10759" max="10759" width="10.5703125" style="2" customWidth="1"/>
    <col min="10760" max="10760" width="0" style="2" hidden="1" customWidth="1"/>
    <col min="10761" max="10761" width="10.7109375" style="2" customWidth="1"/>
    <col min="10762" max="10762" width="11.42578125" style="2" customWidth="1"/>
    <col min="10763" max="10763" width="0" style="2" hidden="1" customWidth="1"/>
    <col min="10764" max="10764" width="13.28515625" style="2" customWidth="1"/>
    <col min="10765" max="11005" width="9" style="2"/>
    <col min="11006" max="11006" width="27.42578125" style="2" customWidth="1"/>
    <col min="11007" max="11007" width="11.5703125" style="2" customWidth="1"/>
    <col min="11008" max="11008" width="11.7109375" style="2" customWidth="1"/>
    <col min="11009" max="11009" width="0" style="2" hidden="1" customWidth="1"/>
    <col min="11010" max="11010" width="10" style="2" customWidth="1"/>
    <col min="11011" max="11011" width="10.7109375" style="2" customWidth="1"/>
    <col min="11012" max="11012" width="10" style="2" customWidth="1"/>
    <col min="11013" max="11013" width="9.7109375" style="2" customWidth="1"/>
    <col min="11014" max="11014" width="10.7109375" style="2" customWidth="1"/>
    <col min="11015" max="11015" width="10.5703125" style="2" customWidth="1"/>
    <col min="11016" max="11016" width="0" style="2" hidden="1" customWidth="1"/>
    <col min="11017" max="11017" width="10.7109375" style="2" customWidth="1"/>
    <col min="11018" max="11018" width="11.42578125" style="2" customWidth="1"/>
    <col min="11019" max="11019" width="0" style="2" hidden="1" customWidth="1"/>
    <col min="11020" max="11020" width="13.28515625" style="2" customWidth="1"/>
    <col min="11021" max="11261" width="9" style="2"/>
    <col min="11262" max="11262" width="27.42578125" style="2" customWidth="1"/>
    <col min="11263" max="11263" width="11.5703125" style="2" customWidth="1"/>
    <col min="11264" max="11264" width="11.7109375" style="2" customWidth="1"/>
    <col min="11265" max="11265" width="0" style="2" hidden="1" customWidth="1"/>
    <col min="11266" max="11266" width="10" style="2" customWidth="1"/>
    <col min="11267" max="11267" width="10.7109375" style="2" customWidth="1"/>
    <col min="11268" max="11268" width="10" style="2" customWidth="1"/>
    <col min="11269" max="11269" width="9.7109375" style="2" customWidth="1"/>
    <col min="11270" max="11270" width="10.7109375" style="2" customWidth="1"/>
    <col min="11271" max="11271" width="10.5703125" style="2" customWidth="1"/>
    <col min="11272" max="11272" width="0" style="2" hidden="1" customWidth="1"/>
    <col min="11273" max="11273" width="10.7109375" style="2" customWidth="1"/>
    <col min="11274" max="11274" width="11.42578125" style="2" customWidth="1"/>
    <col min="11275" max="11275" width="0" style="2" hidden="1" customWidth="1"/>
    <col min="11276" max="11276" width="13.28515625" style="2" customWidth="1"/>
    <col min="11277" max="11517" width="9" style="2"/>
    <col min="11518" max="11518" width="27.42578125" style="2" customWidth="1"/>
    <col min="11519" max="11519" width="11.5703125" style="2" customWidth="1"/>
    <col min="11520" max="11520" width="11.7109375" style="2" customWidth="1"/>
    <col min="11521" max="11521" width="0" style="2" hidden="1" customWidth="1"/>
    <col min="11522" max="11522" width="10" style="2" customWidth="1"/>
    <col min="11523" max="11523" width="10.7109375" style="2" customWidth="1"/>
    <col min="11524" max="11524" width="10" style="2" customWidth="1"/>
    <col min="11525" max="11525" width="9.7109375" style="2" customWidth="1"/>
    <col min="11526" max="11526" width="10.7109375" style="2" customWidth="1"/>
    <col min="11527" max="11527" width="10.5703125" style="2" customWidth="1"/>
    <col min="11528" max="11528" width="0" style="2" hidden="1" customWidth="1"/>
    <col min="11529" max="11529" width="10.7109375" style="2" customWidth="1"/>
    <col min="11530" max="11530" width="11.42578125" style="2" customWidth="1"/>
    <col min="11531" max="11531" width="0" style="2" hidden="1" customWidth="1"/>
    <col min="11532" max="11532" width="13.28515625" style="2" customWidth="1"/>
    <col min="11533" max="11773" width="9" style="2"/>
    <col min="11774" max="11774" width="27.42578125" style="2" customWidth="1"/>
    <col min="11775" max="11775" width="11.5703125" style="2" customWidth="1"/>
    <col min="11776" max="11776" width="11.7109375" style="2" customWidth="1"/>
    <col min="11777" max="11777" width="0" style="2" hidden="1" customWidth="1"/>
    <col min="11778" max="11778" width="10" style="2" customWidth="1"/>
    <col min="11779" max="11779" width="10.7109375" style="2" customWidth="1"/>
    <col min="11780" max="11780" width="10" style="2" customWidth="1"/>
    <col min="11781" max="11781" width="9.7109375" style="2" customWidth="1"/>
    <col min="11782" max="11782" width="10.7109375" style="2" customWidth="1"/>
    <col min="11783" max="11783" width="10.5703125" style="2" customWidth="1"/>
    <col min="11784" max="11784" width="0" style="2" hidden="1" customWidth="1"/>
    <col min="11785" max="11785" width="10.7109375" style="2" customWidth="1"/>
    <col min="11786" max="11786" width="11.42578125" style="2" customWidth="1"/>
    <col min="11787" max="11787" width="0" style="2" hidden="1" customWidth="1"/>
    <col min="11788" max="11788" width="13.28515625" style="2" customWidth="1"/>
    <col min="11789" max="12029" width="9" style="2"/>
    <col min="12030" max="12030" width="27.42578125" style="2" customWidth="1"/>
    <col min="12031" max="12031" width="11.5703125" style="2" customWidth="1"/>
    <col min="12032" max="12032" width="11.7109375" style="2" customWidth="1"/>
    <col min="12033" max="12033" width="0" style="2" hidden="1" customWidth="1"/>
    <col min="12034" max="12034" width="10" style="2" customWidth="1"/>
    <col min="12035" max="12035" width="10.7109375" style="2" customWidth="1"/>
    <col min="12036" max="12036" width="10" style="2" customWidth="1"/>
    <col min="12037" max="12037" width="9.7109375" style="2" customWidth="1"/>
    <col min="12038" max="12038" width="10.7109375" style="2" customWidth="1"/>
    <col min="12039" max="12039" width="10.5703125" style="2" customWidth="1"/>
    <col min="12040" max="12040" width="0" style="2" hidden="1" customWidth="1"/>
    <col min="12041" max="12041" width="10.7109375" style="2" customWidth="1"/>
    <col min="12042" max="12042" width="11.42578125" style="2" customWidth="1"/>
    <col min="12043" max="12043" width="0" style="2" hidden="1" customWidth="1"/>
    <col min="12044" max="12044" width="13.28515625" style="2" customWidth="1"/>
    <col min="12045" max="12285" width="9" style="2"/>
    <col min="12286" max="12286" width="27.42578125" style="2" customWidth="1"/>
    <col min="12287" max="12287" width="11.5703125" style="2" customWidth="1"/>
    <col min="12288" max="12288" width="11.7109375" style="2" customWidth="1"/>
    <col min="12289" max="12289" width="0" style="2" hidden="1" customWidth="1"/>
    <col min="12290" max="12290" width="10" style="2" customWidth="1"/>
    <col min="12291" max="12291" width="10.7109375" style="2" customWidth="1"/>
    <col min="12292" max="12292" width="10" style="2" customWidth="1"/>
    <col min="12293" max="12293" width="9.7109375" style="2" customWidth="1"/>
    <col min="12294" max="12294" width="10.7109375" style="2" customWidth="1"/>
    <col min="12295" max="12295" width="10.5703125" style="2" customWidth="1"/>
    <col min="12296" max="12296" width="0" style="2" hidden="1" customWidth="1"/>
    <col min="12297" max="12297" width="10.7109375" style="2" customWidth="1"/>
    <col min="12298" max="12298" width="11.42578125" style="2" customWidth="1"/>
    <col min="12299" max="12299" width="0" style="2" hidden="1" customWidth="1"/>
    <col min="12300" max="12300" width="13.28515625" style="2" customWidth="1"/>
    <col min="12301" max="12541" width="9" style="2"/>
    <col min="12542" max="12542" width="27.42578125" style="2" customWidth="1"/>
    <col min="12543" max="12543" width="11.5703125" style="2" customWidth="1"/>
    <col min="12544" max="12544" width="11.7109375" style="2" customWidth="1"/>
    <col min="12545" max="12545" width="0" style="2" hidden="1" customWidth="1"/>
    <col min="12546" max="12546" width="10" style="2" customWidth="1"/>
    <col min="12547" max="12547" width="10.7109375" style="2" customWidth="1"/>
    <col min="12548" max="12548" width="10" style="2" customWidth="1"/>
    <col min="12549" max="12549" width="9.7109375" style="2" customWidth="1"/>
    <col min="12550" max="12550" width="10.7109375" style="2" customWidth="1"/>
    <col min="12551" max="12551" width="10.5703125" style="2" customWidth="1"/>
    <col min="12552" max="12552" width="0" style="2" hidden="1" customWidth="1"/>
    <col min="12553" max="12553" width="10.7109375" style="2" customWidth="1"/>
    <col min="12554" max="12554" width="11.42578125" style="2" customWidth="1"/>
    <col min="12555" max="12555" width="0" style="2" hidden="1" customWidth="1"/>
    <col min="12556" max="12556" width="13.28515625" style="2" customWidth="1"/>
    <col min="12557" max="12797" width="9" style="2"/>
    <col min="12798" max="12798" width="27.42578125" style="2" customWidth="1"/>
    <col min="12799" max="12799" width="11.5703125" style="2" customWidth="1"/>
    <col min="12800" max="12800" width="11.7109375" style="2" customWidth="1"/>
    <col min="12801" max="12801" width="0" style="2" hidden="1" customWidth="1"/>
    <col min="12802" max="12802" width="10" style="2" customWidth="1"/>
    <col min="12803" max="12803" width="10.7109375" style="2" customWidth="1"/>
    <col min="12804" max="12804" width="10" style="2" customWidth="1"/>
    <col min="12805" max="12805" width="9.7109375" style="2" customWidth="1"/>
    <col min="12806" max="12806" width="10.7109375" style="2" customWidth="1"/>
    <col min="12807" max="12807" width="10.5703125" style="2" customWidth="1"/>
    <col min="12808" max="12808" width="0" style="2" hidden="1" customWidth="1"/>
    <col min="12809" max="12809" width="10.7109375" style="2" customWidth="1"/>
    <col min="12810" max="12810" width="11.42578125" style="2" customWidth="1"/>
    <col min="12811" max="12811" width="0" style="2" hidden="1" customWidth="1"/>
    <col min="12812" max="12812" width="13.28515625" style="2" customWidth="1"/>
    <col min="12813" max="13053" width="9" style="2"/>
    <col min="13054" max="13054" width="27.42578125" style="2" customWidth="1"/>
    <col min="13055" max="13055" width="11.5703125" style="2" customWidth="1"/>
    <col min="13056" max="13056" width="11.7109375" style="2" customWidth="1"/>
    <col min="13057" max="13057" width="0" style="2" hidden="1" customWidth="1"/>
    <col min="13058" max="13058" width="10" style="2" customWidth="1"/>
    <col min="13059" max="13059" width="10.7109375" style="2" customWidth="1"/>
    <col min="13060" max="13060" width="10" style="2" customWidth="1"/>
    <col min="13061" max="13061" width="9.7109375" style="2" customWidth="1"/>
    <col min="13062" max="13062" width="10.7109375" style="2" customWidth="1"/>
    <col min="13063" max="13063" width="10.5703125" style="2" customWidth="1"/>
    <col min="13064" max="13064" width="0" style="2" hidden="1" customWidth="1"/>
    <col min="13065" max="13065" width="10.7109375" style="2" customWidth="1"/>
    <col min="13066" max="13066" width="11.42578125" style="2" customWidth="1"/>
    <col min="13067" max="13067" width="0" style="2" hidden="1" customWidth="1"/>
    <col min="13068" max="13068" width="13.28515625" style="2" customWidth="1"/>
    <col min="13069" max="13309" width="9" style="2"/>
    <col min="13310" max="13310" width="27.42578125" style="2" customWidth="1"/>
    <col min="13311" max="13311" width="11.5703125" style="2" customWidth="1"/>
    <col min="13312" max="13312" width="11.7109375" style="2" customWidth="1"/>
    <col min="13313" max="13313" width="0" style="2" hidden="1" customWidth="1"/>
    <col min="13314" max="13314" width="10" style="2" customWidth="1"/>
    <col min="13315" max="13315" width="10.7109375" style="2" customWidth="1"/>
    <col min="13316" max="13316" width="10" style="2" customWidth="1"/>
    <col min="13317" max="13317" width="9.7109375" style="2" customWidth="1"/>
    <col min="13318" max="13318" width="10.7109375" style="2" customWidth="1"/>
    <col min="13319" max="13319" width="10.5703125" style="2" customWidth="1"/>
    <col min="13320" max="13320" width="0" style="2" hidden="1" customWidth="1"/>
    <col min="13321" max="13321" width="10.7109375" style="2" customWidth="1"/>
    <col min="13322" max="13322" width="11.42578125" style="2" customWidth="1"/>
    <col min="13323" max="13323" width="0" style="2" hidden="1" customWidth="1"/>
    <col min="13324" max="13324" width="13.28515625" style="2" customWidth="1"/>
    <col min="13325" max="13565" width="9" style="2"/>
    <col min="13566" max="13566" width="27.42578125" style="2" customWidth="1"/>
    <col min="13567" max="13567" width="11.5703125" style="2" customWidth="1"/>
    <col min="13568" max="13568" width="11.7109375" style="2" customWidth="1"/>
    <col min="13569" max="13569" width="0" style="2" hidden="1" customWidth="1"/>
    <col min="13570" max="13570" width="10" style="2" customWidth="1"/>
    <col min="13571" max="13571" width="10.7109375" style="2" customWidth="1"/>
    <col min="13572" max="13572" width="10" style="2" customWidth="1"/>
    <col min="13573" max="13573" width="9.7109375" style="2" customWidth="1"/>
    <col min="13574" max="13574" width="10.7109375" style="2" customWidth="1"/>
    <col min="13575" max="13575" width="10.5703125" style="2" customWidth="1"/>
    <col min="13576" max="13576" width="0" style="2" hidden="1" customWidth="1"/>
    <col min="13577" max="13577" width="10.7109375" style="2" customWidth="1"/>
    <col min="13578" max="13578" width="11.42578125" style="2" customWidth="1"/>
    <col min="13579" max="13579" width="0" style="2" hidden="1" customWidth="1"/>
    <col min="13580" max="13580" width="13.28515625" style="2" customWidth="1"/>
    <col min="13581" max="13821" width="9" style="2"/>
    <col min="13822" max="13822" width="27.42578125" style="2" customWidth="1"/>
    <col min="13823" max="13823" width="11.5703125" style="2" customWidth="1"/>
    <col min="13824" max="13824" width="11.7109375" style="2" customWidth="1"/>
    <col min="13825" max="13825" width="0" style="2" hidden="1" customWidth="1"/>
    <col min="13826" max="13826" width="10" style="2" customWidth="1"/>
    <col min="13827" max="13827" width="10.7109375" style="2" customWidth="1"/>
    <col min="13828" max="13828" width="10" style="2" customWidth="1"/>
    <col min="13829" max="13829" width="9.7109375" style="2" customWidth="1"/>
    <col min="13830" max="13830" width="10.7109375" style="2" customWidth="1"/>
    <col min="13831" max="13831" width="10.5703125" style="2" customWidth="1"/>
    <col min="13832" max="13832" width="0" style="2" hidden="1" customWidth="1"/>
    <col min="13833" max="13833" width="10.7109375" style="2" customWidth="1"/>
    <col min="13834" max="13834" width="11.42578125" style="2" customWidth="1"/>
    <col min="13835" max="13835" width="0" style="2" hidden="1" customWidth="1"/>
    <col min="13836" max="13836" width="13.28515625" style="2" customWidth="1"/>
    <col min="13837" max="14077" width="9" style="2"/>
    <col min="14078" max="14078" width="27.42578125" style="2" customWidth="1"/>
    <col min="14079" max="14079" width="11.5703125" style="2" customWidth="1"/>
    <col min="14080" max="14080" width="11.7109375" style="2" customWidth="1"/>
    <col min="14081" max="14081" width="0" style="2" hidden="1" customWidth="1"/>
    <col min="14082" max="14082" width="10" style="2" customWidth="1"/>
    <col min="14083" max="14083" width="10.7109375" style="2" customWidth="1"/>
    <col min="14084" max="14084" width="10" style="2" customWidth="1"/>
    <col min="14085" max="14085" width="9.7109375" style="2" customWidth="1"/>
    <col min="14086" max="14086" width="10.7109375" style="2" customWidth="1"/>
    <col min="14087" max="14087" width="10.5703125" style="2" customWidth="1"/>
    <col min="14088" max="14088" width="0" style="2" hidden="1" customWidth="1"/>
    <col min="14089" max="14089" width="10.7109375" style="2" customWidth="1"/>
    <col min="14090" max="14090" width="11.42578125" style="2" customWidth="1"/>
    <col min="14091" max="14091" width="0" style="2" hidden="1" customWidth="1"/>
    <col min="14092" max="14092" width="13.28515625" style="2" customWidth="1"/>
    <col min="14093" max="14333" width="9" style="2"/>
    <col min="14334" max="14334" width="27.42578125" style="2" customWidth="1"/>
    <col min="14335" max="14335" width="11.5703125" style="2" customWidth="1"/>
    <col min="14336" max="14336" width="11.7109375" style="2" customWidth="1"/>
    <col min="14337" max="14337" width="0" style="2" hidden="1" customWidth="1"/>
    <col min="14338" max="14338" width="10" style="2" customWidth="1"/>
    <col min="14339" max="14339" width="10.7109375" style="2" customWidth="1"/>
    <col min="14340" max="14340" width="10" style="2" customWidth="1"/>
    <col min="14341" max="14341" width="9.7109375" style="2" customWidth="1"/>
    <col min="14342" max="14342" width="10.7109375" style="2" customWidth="1"/>
    <col min="14343" max="14343" width="10.5703125" style="2" customWidth="1"/>
    <col min="14344" max="14344" width="0" style="2" hidden="1" customWidth="1"/>
    <col min="14345" max="14345" width="10.7109375" style="2" customWidth="1"/>
    <col min="14346" max="14346" width="11.42578125" style="2" customWidth="1"/>
    <col min="14347" max="14347" width="0" style="2" hidden="1" customWidth="1"/>
    <col min="14348" max="14348" width="13.28515625" style="2" customWidth="1"/>
    <col min="14349" max="14589" width="9" style="2"/>
    <col min="14590" max="14590" width="27.42578125" style="2" customWidth="1"/>
    <col min="14591" max="14591" width="11.5703125" style="2" customWidth="1"/>
    <col min="14592" max="14592" width="11.7109375" style="2" customWidth="1"/>
    <col min="14593" max="14593" width="0" style="2" hidden="1" customWidth="1"/>
    <col min="14594" max="14594" width="10" style="2" customWidth="1"/>
    <col min="14595" max="14595" width="10.7109375" style="2" customWidth="1"/>
    <col min="14596" max="14596" width="10" style="2" customWidth="1"/>
    <col min="14597" max="14597" width="9.7109375" style="2" customWidth="1"/>
    <col min="14598" max="14598" width="10.7109375" style="2" customWidth="1"/>
    <col min="14599" max="14599" width="10.5703125" style="2" customWidth="1"/>
    <col min="14600" max="14600" width="0" style="2" hidden="1" customWidth="1"/>
    <col min="14601" max="14601" width="10.7109375" style="2" customWidth="1"/>
    <col min="14602" max="14602" width="11.42578125" style="2" customWidth="1"/>
    <col min="14603" max="14603" width="0" style="2" hidden="1" customWidth="1"/>
    <col min="14604" max="14604" width="13.28515625" style="2" customWidth="1"/>
    <col min="14605" max="14845" width="9" style="2"/>
    <col min="14846" max="14846" width="27.42578125" style="2" customWidth="1"/>
    <col min="14847" max="14847" width="11.5703125" style="2" customWidth="1"/>
    <col min="14848" max="14848" width="11.7109375" style="2" customWidth="1"/>
    <col min="14849" max="14849" width="0" style="2" hidden="1" customWidth="1"/>
    <col min="14850" max="14850" width="10" style="2" customWidth="1"/>
    <col min="14851" max="14851" width="10.7109375" style="2" customWidth="1"/>
    <col min="14852" max="14852" width="10" style="2" customWidth="1"/>
    <col min="14853" max="14853" width="9.7109375" style="2" customWidth="1"/>
    <col min="14854" max="14854" width="10.7109375" style="2" customWidth="1"/>
    <col min="14855" max="14855" width="10.5703125" style="2" customWidth="1"/>
    <col min="14856" max="14856" width="0" style="2" hidden="1" customWidth="1"/>
    <col min="14857" max="14857" width="10.7109375" style="2" customWidth="1"/>
    <col min="14858" max="14858" width="11.42578125" style="2" customWidth="1"/>
    <col min="14859" max="14859" width="0" style="2" hidden="1" customWidth="1"/>
    <col min="14860" max="14860" width="13.28515625" style="2" customWidth="1"/>
    <col min="14861" max="15101" width="9" style="2"/>
    <col min="15102" max="15102" width="27.42578125" style="2" customWidth="1"/>
    <col min="15103" max="15103" width="11.5703125" style="2" customWidth="1"/>
    <col min="15104" max="15104" width="11.7109375" style="2" customWidth="1"/>
    <col min="15105" max="15105" width="0" style="2" hidden="1" customWidth="1"/>
    <col min="15106" max="15106" width="10" style="2" customWidth="1"/>
    <col min="15107" max="15107" width="10.7109375" style="2" customWidth="1"/>
    <col min="15108" max="15108" width="10" style="2" customWidth="1"/>
    <col min="15109" max="15109" width="9.7109375" style="2" customWidth="1"/>
    <col min="15110" max="15110" width="10.7109375" style="2" customWidth="1"/>
    <col min="15111" max="15111" width="10.5703125" style="2" customWidth="1"/>
    <col min="15112" max="15112" width="0" style="2" hidden="1" customWidth="1"/>
    <col min="15113" max="15113" width="10.7109375" style="2" customWidth="1"/>
    <col min="15114" max="15114" width="11.42578125" style="2" customWidth="1"/>
    <col min="15115" max="15115" width="0" style="2" hidden="1" customWidth="1"/>
    <col min="15116" max="15116" width="13.28515625" style="2" customWidth="1"/>
    <col min="15117" max="15357" width="9" style="2"/>
    <col min="15358" max="15358" width="27.42578125" style="2" customWidth="1"/>
    <col min="15359" max="15359" width="11.5703125" style="2" customWidth="1"/>
    <col min="15360" max="15360" width="11.7109375" style="2" customWidth="1"/>
    <col min="15361" max="15361" width="0" style="2" hidden="1" customWidth="1"/>
    <col min="15362" max="15362" width="10" style="2" customWidth="1"/>
    <col min="15363" max="15363" width="10.7109375" style="2" customWidth="1"/>
    <col min="15364" max="15364" width="10" style="2" customWidth="1"/>
    <col min="15365" max="15365" width="9.7109375" style="2" customWidth="1"/>
    <col min="15366" max="15366" width="10.7109375" style="2" customWidth="1"/>
    <col min="15367" max="15367" width="10.5703125" style="2" customWidth="1"/>
    <col min="15368" max="15368" width="0" style="2" hidden="1" customWidth="1"/>
    <col min="15369" max="15369" width="10.7109375" style="2" customWidth="1"/>
    <col min="15370" max="15370" width="11.42578125" style="2" customWidth="1"/>
    <col min="15371" max="15371" width="0" style="2" hidden="1" customWidth="1"/>
    <col min="15372" max="15372" width="13.28515625" style="2" customWidth="1"/>
    <col min="15373" max="15613" width="9" style="2"/>
    <col min="15614" max="15614" width="27.42578125" style="2" customWidth="1"/>
    <col min="15615" max="15615" width="11.5703125" style="2" customWidth="1"/>
    <col min="15616" max="15616" width="11.7109375" style="2" customWidth="1"/>
    <col min="15617" max="15617" width="0" style="2" hidden="1" customWidth="1"/>
    <col min="15618" max="15618" width="10" style="2" customWidth="1"/>
    <col min="15619" max="15619" width="10.7109375" style="2" customWidth="1"/>
    <col min="15620" max="15620" width="10" style="2" customWidth="1"/>
    <col min="15621" max="15621" width="9.7109375" style="2" customWidth="1"/>
    <col min="15622" max="15622" width="10.7109375" style="2" customWidth="1"/>
    <col min="15623" max="15623" width="10.5703125" style="2" customWidth="1"/>
    <col min="15624" max="15624" width="0" style="2" hidden="1" customWidth="1"/>
    <col min="15625" max="15625" width="10.7109375" style="2" customWidth="1"/>
    <col min="15626" max="15626" width="11.42578125" style="2" customWidth="1"/>
    <col min="15627" max="15627" width="0" style="2" hidden="1" customWidth="1"/>
    <col min="15628" max="15628" width="13.28515625" style="2" customWidth="1"/>
    <col min="15629" max="15869" width="9" style="2"/>
    <col min="15870" max="15870" width="27.42578125" style="2" customWidth="1"/>
    <col min="15871" max="15871" width="11.5703125" style="2" customWidth="1"/>
    <col min="15872" max="15872" width="11.7109375" style="2" customWidth="1"/>
    <col min="15873" max="15873" width="0" style="2" hidden="1" customWidth="1"/>
    <col min="15874" max="15874" width="10" style="2" customWidth="1"/>
    <col min="15875" max="15875" width="10.7109375" style="2" customWidth="1"/>
    <col min="15876" max="15876" width="10" style="2" customWidth="1"/>
    <col min="15877" max="15877" width="9.7109375" style="2" customWidth="1"/>
    <col min="15878" max="15878" width="10.7109375" style="2" customWidth="1"/>
    <col min="15879" max="15879" width="10.5703125" style="2" customWidth="1"/>
    <col min="15880" max="15880" width="0" style="2" hidden="1" customWidth="1"/>
    <col min="15881" max="15881" width="10.7109375" style="2" customWidth="1"/>
    <col min="15882" max="15882" width="11.42578125" style="2" customWidth="1"/>
    <col min="15883" max="15883" width="0" style="2" hidden="1" customWidth="1"/>
    <col min="15884" max="15884" width="13.28515625" style="2" customWidth="1"/>
    <col min="15885" max="16125" width="9" style="2"/>
    <col min="16126" max="16126" width="27.42578125" style="2" customWidth="1"/>
    <col min="16127" max="16127" width="11.5703125" style="2" customWidth="1"/>
    <col min="16128" max="16128" width="11.7109375" style="2" customWidth="1"/>
    <col min="16129" max="16129" width="0" style="2" hidden="1" customWidth="1"/>
    <col min="16130" max="16130" width="10" style="2" customWidth="1"/>
    <col min="16131" max="16131" width="10.7109375" style="2" customWidth="1"/>
    <col min="16132" max="16132" width="10" style="2" customWidth="1"/>
    <col min="16133" max="16133" width="9.7109375" style="2" customWidth="1"/>
    <col min="16134" max="16134" width="10.7109375" style="2" customWidth="1"/>
    <col min="16135" max="16135" width="10.5703125" style="2" customWidth="1"/>
    <col min="16136" max="16136" width="0" style="2" hidden="1" customWidth="1"/>
    <col min="16137" max="16137" width="10.7109375" style="2" customWidth="1"/>
    <col min="16138" max="16138" width="11.42578125" style="2" customWidth="1"/>
    <col min="16139" max="16139" width="0" style="2" hidden="1" customWidth="1"/>
    <col min="16140" max="16140" width="13.28515625" style="2" customWidth="1"/>
    <col min="16141" max="16384" width="9" style="2"/>
  </cols>
  <sheetData>
    <row r="1" spans="1:12" s="71" customFormat="1" ht="20.100000000000001" customHeight="1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s="71" customFormat="1" ht="20.100000000000001" customHeight="1" x14ac:dyDescent="0.25">
      <c r="A2" s="181" t="s">
        <v>36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15" customHeight="1" x14ac:dyDescent="0.2">
      <c r="A3" s="37"/>
      <c r="B3" s="38"/>
      <c r="C3" s="62"/>
      <c r="D3" s="63"/>
      <c r="E3" s="62"/>
      <c r="F3" s="62"/>
      <c r="G3" s="63"/>
      <c r="H3" s="62"/>
      <c r="I3" s="62"/>
      <c r="J3" s="63"/>
      <c r="K3" s="62"/>
      <c r="L3" s="39" t="s">
        <v>2</v>
      </c>
    </row>
    <row r="4" spans="1:12" s="7" customFormat="1" ht="27" customHeight="1" x14ac:dyDescent="0.2">
      <c r="A4" s="64" t="s">
        <v>3</v>
      </c>
      <c r="B4" s="40" t="s">
        <v>37</v>
      </c>
      <c r="C4" s="41" t="s">
        <v>28</v>
      </c>
      <c r="D4" s="41" t="s">
        <v>38</v>
      </c>
      <c r="E4" s="41" t="s">
        <v>9</v>
      </c>
      <c r="F4" s="41" t="s">
        <v>30</v>
      </c>
      <c r="G4" s="41" t="s">
        <v>39</v>
      </c>
      <c r="H4" s="41" t="s">
        <v>12</v>
      </c>
      <c r="I4" s="41" t="s">
        <v>13</v>
      </c>
      <c r="J4" s="41" t="s">
        <v>40</v>
      </c>
      <c r="K4" s="40" t="s">
        <v>15</v>
      </c>
      <c r="L4" s="42" t="s">
        <v>17</v>
      </c>
    </row>
    <row r="5" spans="1:12" ht="30" customHeight="1" x14ac:dyDescent="0.2">
      <c r="A5" s="65" t="s">
        <v>18</v>
      </c>
      <c r="B5" s="72"/>
      <c r="C5" s="72"/>
      <c r="D5" s="72"/>
      <c r="E5" s="22"/>
      <c r="F5" s="22"/>
      <c r="G5" s="72"/>
      <c r="H5" s="72"/>
      <c r="I5" s="72"/>
      <c r="J5" s="72"/>
      <c r="K5" s="72"/>
      <c r="L5" s="44"/>
    </row>
    <row r="6" spans="1:12" ht="17.25" customHeight="1" x14ac:dyDescent="0.2">
      <c r="A6" s="66" t="s">
        <v>19</v>
      </c>
      <c r="B6" s="45">
        <v>723320</v>
      </c>
      <c r="C6" s="73">
        <v>4869814.6629999997</v>
      </c>
      <c r="D6" s="45">
        <v>10371</v>
      </c>
      <c r="E6" s="45">
        <v>100495.31299999999</v>
      </c>
      <c r="F6" s="45">
        <v>182995.14799999999</v>
      </c>
      <c r="G6" s="73">
        <v>9834.5750000000007</v>
      </c>
      <c r="H6" s="73">
        <v>272447.946</v>
      </c>
      <c r="I6" s="73">
        <v>95629.842999999993</v>
      </c>
      <c r="J6" s="45">
        <v>13860</v>
      </c>
      <c r="K6" s="74">
        <v>1349089.898</v>
      </c>
      <c r="L6" s="48">
        <f>SUM(B6:K6)</f>
        <v>7627858.3859999999</v>
      </c>
    </row>
    <row r="7" spans="1:12" ht="17.25" customHeight="1" x14ac:dyDescent="0.2">
      <c r="A7" s="66" t="s">
        <v>20</v>
      </c>
      <c r="B7" s="45">
        <v>710452</v>
      </c>
      <c r="C7" s="73">
        <v>13856.404</v>
      </c>
      <c r="D7" s="45">
        <v>0</v>
      </c>
      <c r="E7" s="45">
        <v>8409.3040000000001</v>
      </c>
      <c r="F7" s="45">
        <v>82139.418999999994</v>
      </c>
      <c r="G7" s="45">
        <v>0</v>
      </c>
      <c r="H7" s="49">
        <v>0</v>
      </c>
      <c r="I7" s="73">
        <v>1606.2339999999999</v>
      </c>
      <c r="J7" s="45">
        <v>0</v>
      </c>
      <c r="K7" s="74">
        <v>1145902.432</v>
      </c>
      <c r="L7" s="48">
        <f>SUM(B7:K7)</f>
        <v>1962365.7930000001</v>
      </c>
    </row>
    <row r="8" spans="1:12" ht="17.25" customHeight="1" x14ac:dyDescent="0.2">
      <c r="A8" s="66" t="s">
        <v>21</v>
      </c>
      <c r="B8" s="45">
        <v>1485</v>
      </c>
      <c r="C8" s="45">
        <v>0</v>
      </c>
      <c r="D8" s="45">
        <v>0</v>
      </c>
      <c r="E8" s="45">
        <v>0</v>
      </c>
      <c r="F8" s="45">
        <v>84</v>
      </c>
      <c r="G8" s="45">
        <v>0</v>
      </c>
      <c r="H8" s="49">
        <v>0</v>
      </c>
      <c r="I8" s="73">
        <v>0</v>
      </c>
      <c r="J8" s="45">
        <v>0</v>
      </c>
      <c r="K8" s="74">
        <v>63</v>
      </c>
      <c r="L8" s="75">
        <f>SUM(B8:K8)</f>
        <v>1632</v>
      </c>
    </row>
    <row r="9" spans="1:12" ht="20.25" customHeight="1" x14ac:dyDescent="0.2">
      <c r="A9" s="67" t="s">
        <v>22</v>
      </c>
      <c r="B9" s="50">
        <v>322118</v>
      </c>
      <c r="C9" s="50">
        <v>0</v>
      </c>
      <c r="D9" s="50">
        <v>0</v>
      </c>
      <c r="E9" s="50">
        <v>0</v>
      </c>
      <c r="F9" s="50">
        <v>117502.99800000001</v>
      </c>
      <c r="G9" s="50">
        <v>0</v>
      </c>
      <c r="H9" s="51">
        <v>0</v>
      </c>
      <c r="I9" s="73">
        <v>1864.5329999999999</v>
      </c>
      <c r="J9" s="50">
        <v>0</v>
      </c>
      <c r="K9" s="74">
        <v>16819.996999999999</v>
      </c>
      <c r="L9" s="52">
        <f>SUM(B9:K9)</f>
        <v>458305.52799999999</v>
      </c>
    </row>
    <row r="10" spans="1:12" s="14" customFormat="1" ht="17.25" customHeight="1" x14ac:dyDescent="0.2">
      <c r="A10" s="68" t="s">
        <v>23</v>
      </c>
      <c r="B10" s="53">
        <f t="shared" ref="B10:L10" si="0">SUM(B6:B9)</f>
        <v>1757375</v>
      </c>
      <c r="C10" s="53">
        <f t="shared" si="0"/>
        <v>4883671.0669999998</v>
      </c>
      <c r="D10" s="53">
        <f t="shared" si="0"/>
        <v>10371</v>
      </c>
      <c r="E10" s="53">
        <f t="shared" si="0"/>
        <v>108904.617</v>
      </c>
      <c r="F10" s="53">
        <f t="shared" si="0"/>
        <v>382721.565</v>
      </c>
      <c r="G10" s="53">
        <f t="shared" si="0"/>
        <v>9834.5750000000007</v>
      </c>
      <c r="H10" s="53">
        <f t="shared" si="0"/>
        <v>272447.946</v>
      </c>
      <c r="I10" s="53">
        <f t="shared" si="0"/>
        <v>99100.609999999986</v>
      </c>
      <c r="J10" s="53">
        <f t="shared" si="0"/>
        <v>13860</v>
      </c>
      <c r="K10" s="53">
        <f t="shared" si="0"/>
        <v>2511875.327</v>
      </c>
      <c r="L10" s="54">
        <f t="shared" si="0"/>
        <v>10050161.707</v>
      </c>
    </row>
    <row r="11" spans="1:12" ht="30.75" customHeight="1" x14ac:dyDescent="0.2">
      <c r="A11" s="69" t="s">
        <v>24</v>
      </c>
      <c r="B11" s="55"/>
      <c r="C11" s="55"/>
      <c r="D11" s="55"/>
      <c r="E11" s="55"/>
      <c r="F11" s="55"/>
      <c r="G11" s="55"/>
      <c r="H11" s="56"/>
      <c r="I11" s="55"/>
      <c r="J11" s="55"/>
      <c r="K11" s="55"/>
      <c r="L11" s="57"/>
    </row>
    <row r="12" spans="1:12" ht="17.25" customHeight="1" x14ac:dyDescent="0.2">
      <c r="A12" s="66" t="s">
        <v>19</v>
      </c>
      <c r="B12" s="45">
        <v>5882</v>
      </c>
      <c r="C12" s="73">
        <v>59965.336000000003</v>
      </c>
      <c r="D12" s="45">
        <v>0</v>
      </c>
      <c r="E12" s="45">
        <v>0</v>
      </c>
      <c r="F12" s="45">
        <v>11484.81</v>
      </c>
      <c r="G12" s="73">
        <v>164.23099999999999</v>
      </c>
      <c r="H12" s="49">
        <v>0</v>
      </c>
      <c r="I12" s="73">
        <v>26716.154999999999</v>
      </c>
      <c r="J12" s="45">
        <v>0</v>
      </c>
      <c r="K12" s="74">
        <v>28276.73</v>
      </c>
      <c r="L12" s="48">
        <f>SUM(B12:K12)</f>
        <v>132489.26200000002</v>
      </c>
    </row>
    <row r="13" spans="1:12" ht="17.25" customHeight="1" x14ac:dyDescent="0.2">
      <c r="A13" s="66" t="s">
        <v>20</v>
      </c>
      <c r="B13" s="45">
        <v>22620</v>
      </c>
      <c r="C13" s="45">
        <v>0</v>
      </c>
      <c r="D13" s="45">
        <v>0</v>
      </c>
      <c r="E13" s="45">
        <v>0</v>
      </c>
      <c r="F13" s="45">
        <v>68.009</v>
      </c>
      <c r="G13" s="45">
        <v>0</v>
      </c>
      <c r="H13" s="49">
        <v>0</v>
      </c>
      <c r="I13" s="45">
        <v>0</v>
      </c>
      <c r="J13" s="45">
        <v>0</v>
      </c>
      <c r="K13" s="45">
        <v>0</v>
      </c>
      <c r="L13" s="48">
        <f>SUM(B13:K13)</f>
        <v>22688.008999999998</v>
      </c>
    </row>
    <row r="14" spans="1:12" ht="17.25" customHeight="1" x14ac:dyDescent="0.2">
      <c r="A14" s="66" t="s">
        <v>21</v>
      </c>
      <c r="B14" s="45">
        <v>0</v>
      </c>
      <c r="C14" s="45">
        <v>0</v>
      </c>
      <c r="D14" s="45">
        <v>0</v>
      </c>
      <c r="E14" s="45">
        <v>0</v>
      </c>
      <c r="F14" s="45">
        <v>64.873999999999995</v>
      </c>
      <c r="G14" s="45">
        <v>0</v>
      </c>
      <c r="H14" s="49">
        <v>0</v>
      </c>
      <c r="I14" s="45">
        <v>0</v>
      </c>
      <c r="J14" s="45">
        <v>0</v>
      </c>
      <c r="K14" s="45">
        <v>0</v>
      </c>
      <c r="L14" s="75">
        <f>SUM(B14:K14)</f>
        <v>64.873999999999995</v>
      </c>
    </row>
    <row r="15" spans="1:12" ht="20.25" customHeight="1" x14ac:dyDescent="0.2">
      <c r="A15" s="67" t="s">
        <v>22</v>
      </c>
      <c r="B15" s="50">
        <v>0</v>
      </c>
      <c r="C15" s="50">
        <v>0</v>
      </c>
      <c r="D15" s="50">
        <v>0</v>
      </c>
      <c r="E15" s="50">
        <v>0</v>
      </c>
      <c r="F15" s="50">
        <v>485.21899999999999</v>
      </c>
      <c r="G15" s="50">
        <v>0</v>
      </c>
      <c r="H15" s="51">
        <v>0</v>
      </c>
      <c r="I15" s="50">
        <v>0</v>
      </c>
      <c r="J15" s="50">
        <v>0</v>
      </c>
      <c r="K15" s="50">
        <v>0</v>
      </c>
      <c r="L15" s="52">
        <f>SUM(B15:K15)</f>
        <v>485.21899999999999</v>
      </c>
    </row>
    <row r="16" spans="1:12" s="14" customFormat="1" ht="17.25" customHeight="1" x14ac:dyDescent="0.2">
      <c r="A16" s="68" t="s">
        <v>23</v>
      </c>
      <c r="B16" s="53">
        <f>SUM(B12:B15)</f>
        <v>28502</v>
      </c>
      <c r="C16" s="53">
        <f>SUM(C12:C15)</f>
        <v>59965.336000000003</v>
      </c>
      <c r="D16" s="53">
        <f t="shared" ref="D16:K16" si="1">SUM(D12:D15)</f>
        <v>0</v>
      </c>
      <c r="E16" s="53">
        <f t="shared" si="1"/>
        <v>0</v>
      </c>
      <c r="F16" s="53">
        <f t="shared" si="1"/>
        <v>12102.911999999998</v>
      </c>
      <c r="G16" s="53">
        <f t="shared" si="1"/>
        <v>164.23099999999999</v>
      </c>
      <c r="H16" s="53">
        <f t="shared" si="1"/>
        <v>0</v>
      </c>
      <c r="I16" s="53">
        <f t="shared" si="1"/>
        <v>26716.154999999999</v>
      </c>
      <c r="J16" s="53">
        <f t="shared" si="1"/>
        <v>0</v>
      </c>
      <c r="K16" s="53">
        <f t="shared" si="1"/>
        <v>28276.73</v>
      </c>
      <c r="L16" s="54">
        <f>SUM(L12:L15)</f>
        <v>155727.36400000003</v>
      </c>
    </row>
    <row r="17" spans="1:12" ht="23.25" customHeight="1" x14ac:dyDescent="0.2">
      <c r="A17" s="70" t="s">
        <v>41</v>
      </c>
      <c r="B17" s="45"/>
      <c r="C17" s="45"/>
      <c r="D17" s="45"/>
      <c r="E17" s="55"/>
      <c r="F17" s="55"/>
      <c r="G17" s="45"/>
      <c r="H17" s="49"/>
      <c r="I17" s="45"/>
      <c r="J17" s="45"/>
      <c r="K17" s="45"/>
      <c r="L17" s="48"/>
    </row>
    <row r="18" spans="1:12" ht="17.25" customHeight="1" x14ac:dyDescent="0.2">
      <c r="A18" s="66" t="s">
        <v>19</v>
      </c>
      <c r="B18" s="45">
        <f t="shared" ref="B18:K22" si="2">B6-B12</f>
        <v>717438</v>
      </c>
      <c r="C18" s="45">
        <f t="shared" si="2"/>
        <v>4809849.3269999996</v>
      </c>
      <c r="D18" s="45">
        <f t="shared" si="2"/>
        <v>10371</v>
      </c>
      <c r="E18" s="45">
        <f t="shared" si="2"/>
        <v>100495.31299999999</v>
      </c>
      <c r="F18" s="45">
        <f t="shared" si="2"/>
        <v>171510.33799999999</v>
      </c>
      <c r="G18" s="45">
        <f t="shared" si="2"/>
        <v>9670.344000000001</v>
      </c>
      <c r="H18" s="49">
        <f t="shared" si="2"/>
        <v>272447.946</v>
      </c>
      <c r="I18" s="45">
        <f t="shared" si="2"/>
        <v>68913.687999999995</v>
      </c>
      <c r="J18" s="45">
        <f t="shared" si="2"/>
        <v>13860</v>
      </c>
      <c r="K18" s="45">
        <f t="shared" si="2"/>
        <v>1320813.1680000001</v>
      </c>
      <c r="L18" s="48">
        <f>SUM(B18:K18)</f>
        <v>7495369.1239999998</v>
      </c>
    </row>
    <row r="19" spans="1:12" ht="17.25" customHeight="1" x14ac:dyDescent="0.2">
      <c r="A19" s="66" t="s">
        <v>20</v>
      </c>
      <c r="B19" s="45">
        <f t="shared" si="2"/>
        <v>687832</v>
      </c>
      <c r="C19" s="45">
        <f t="shared" si="2"/>
        <v>13856.404</v>
      </c>
      <c r="D19" s="45">
        <v>0</v>
      </c>
      <c r="E19" s="45">
        <v>8262.1530000000002</v>
      </c>
      <c r="F19" s="45">
        <f>F7-F13</f>
        <v>82071.409999999989</v>
      </c>
      <c r="G19" s="45">
        <v>0</v>
      </c>
      <c r="H19" s="49">
        <v>0</v>
      </c>
      <c r="I19" s="45">
        <f t="shared" si="2"/>
        <v>1606.2339999999999</v>
      </c>
      <c r="J19" s="45">
        <f t="shared" si="2"/>
        <v>0</v>
      </c>
      <c r="K19" s="45">
        <f t="shared" si="2"/>
        <v>1145902.432</v>
      </c>
      <c r="L19" s="48">
        <f>SUM(B19:K19)</f>
        <v>1939530.6330000001</v>
      </c>
    </row>
    <row r="20" spans="1:12" ht="17.25" customHeight="1" x14ac:dyDescent="0.2">
      <c r="A20" s="66" t="s">
        <v>21</v>
      </c>
      <c r="B20" s="45">
        <f t="shared" si="2"/>
        <v>1485</v>
      </c>
      <c r="C20" s="45">
        <f t="shared" si="2"/>
        <v>0</v>
      </c>
      <c r="D20" s="45">
        <v>0</v>
      </c>
      <c r="E20" s="45"/>
      <c r="F20" s="45">
        <f>F8-F14</f>
        <v>19.126000000000005</v>
      </c>
      <c r="G20" s="45">
        <v>0</v>
      </c>
      <c r="H20" s="49">
        <v>0</v>
      </c>
      <c r="I20" s="45">
        <f t="shared" si="2"/>
        <v>0</v>
      </c>
      <c r="J20" s="45">
        <f t="shared" si="2"/>
        <v>0</v>
      </c>
      <c r="K20" s="45">
        <f t="shared" si="2"/>
        <v>63</v>
      </c>
      <c r="L20" s="75">
        <f>SUM(B20:K20)</f>
        <v>1567.126</v>
      </c>
    </row>
    <row r="21" spans="1:12" ht="20.25" customHeight="1" x14ac:dyDescent="0.2">
      <c r="A21" s="67" t="s">
        <v>22</v>
      </c>
      <c r="B21" s="50">
        <f t="shared" si="2"/>
        <v>322118</v>
      </c>
      <c r="C21" s="50">
        <f t="shared" si="2"/>
        <v>0</v>
      </c>
      <c r="D21" s="50">
        <v>0</v>
      </c>
      <c r="E21" s="50"/>
      <c r="F21" s="50">
        <f>F9-F15</f>
        <v>117017.77900000001</v>
      </c>
      <c r="G21" s="50">
        <v>0</v>
      </c>
      <c r="H21" s="51">
        <v>0</v>
      </c>
      <c r="I21" s="50">
        <f t="shared" si="2"/>
        <v>1864.5329999999999</v>
      </c>
      <c r="J21" s="50">
        <f t="shared" si="2"/>
        <v>0</v>
      </c>
      <c r="K21" s="50">
        <f t="shared" si="2"/>
        <v>16819.996999999999</v>
      </c>
      <c r="L21" s="52">
        <f>SUM(B21:K21)</f>
        <v>457820.30899999995</v>
      </c>
    </row>
    <row r="22" spans="1:12" s="14" customFormat="1" ht="17.25" customHeight="1" x14ac:dyDescent="0.2">
      <c r="A22" s="68" t="s">
        <v>23</v>
      </c>
      <c r="B22" s="53">
        <f t="shared" si="2"/>
        <v>1728873</v>
      </c>
      <c r="C22" s="53">
        <f t="shared" si="2"/>
        <v>4823705.7309999997</v>
      </c>
      <c r="D22" s="53">
        <f>D10-D16</f>
        <v>10371</v>
      </c>
      <c r="E22" s="53">
        <f>E10-E16</f>
        <v>108904.617</v>
      </c>
      <c r="F22" s="53">
        <f>F10-F16</f>
        <v>370618.65299999999</v>
      </c>
      <c r="G22" s="53">
        <f>G10-G16</f>
        <v>9670.344000000001</v>
      </c>
      <c r="H22" s="53">
        <f>H10-H16</f>
        <v>272447.946</v>
      </c>
      <c r="I22" s="53">
        <f t="shared" si="2"/>
        <v>72384.454999999987</v>
      </c>
      <c r="J22" s="53">
        <f t="shared" si="2"/>
        <v>13860</v>
      </c>
      <c r="K22" s="53">
        <f t="shared" si="2"/>
        <v>2483598.5970000001</v>
      </c>
      <c r="L22" s="58">
        <f>SUM(L18:L21)</f>
        <v>9894287.1919999998</v>
      </c>
    </row>
    <row r="23" spans="1:12" x14ac:dyDescent="0.2">
      <c r="A23" s="22"/>
    </row>
    <row r="24" spans="1:12" x14ac:dyDescent="0.2">
      <c r="A24" s="36" t="s">
        <v>66</v>
      </c>
    </row>
    <row r="25" spans="1:12" x14ac:dyDescent="0.2">
      <c r="A25" s="22"/>
    </row>
    <row r="26" spans="1:12" x14ac:dyDescent="0.2">
      <c r="A26" s="22"/>
    </row>
    <row r="27" spans="1:12" x14ac:dyDescent="0.2">
      <c r="A27" s="22"/>
    </row>
  </sheetData>
  <mergeCells count="2">
    <mergeCell ref="A1:L1"/>
    <mergeCell ref="A2:L2"/>
  </mergeCells>
  <printOptions horizontalCentered="1"/>
  <pageMargins left="0.5" right="0.5" top="0.5" bottom="0.5" header="0.25" footer="0.25"/>
  <pageSetup paperSize="9" scale="5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ColWidth="9" defaultRowHeight="12.75" x14ac:dyDescent="0.2"/>
  <cols>
    <col min="1" max="1" width="41.28515625" style="61" bestFit="1" customWidth="1"/>
    <col min="2" max="2" width="10.7109375" style="59" customWidth="1"/>
    <col min="3" max="3" width="10.42578125" style="59" customWidth="1"/>
    <col min="4" max="4" width="10.7109375" style="59" customWidth="1"/>
    <col min="5" max="5" width="10" style="59" customWidth="1"/>
    <col min="6" max="6" width="10.7109375" style="59" customWidth="1"/>
    <col min="7" max="7" width="10" style="59" customWidth="1"/>
    <col min="8" max="8" width="9.7109375" style="59" customWidth="1"/>
    <col min="9" max="10" width="10.7109375" style="59" customWidth="1"/>
    <col min="11" max="11" width="3" style="59" hidden="1" customWidth="1"/>
    <col min="12" max="13" width="10.7109375" style="59" customWidth="1"/>
    <col min="14" max="14" width="3.85546875" style="59" hidden="1" customWidth="1"/>
    <col min="15" max="15" width="13.28515625" style="60" customWidth="1"/>
    <col min="16" max="16" width="11.140625" style="2" customWidth="1"/>
    <col min="17" max="16384" width="9" style="2"/>
  </cols>
  <sheetData>
    <row r="1" spans="1:16" s="71" customFormat="1" ht="20.100000000000001" customHeight="1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6" s="71" customFormat="1" ht="20.100000000000001" customHeight="1" x14ac:dyDescent="0.25">
      <c r="A2" s="181" t="s">
        <v>33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6" ht="17.25" customHeight="1" x14ac:dyDescent="0.2">
      <c r="A3" s="37"/>
      <c r="B3" s="38"/>
      <c r="C3" s="62"/>
      <c r="D3" s="62"/>
      <c r="E3" s="63"/>
      <c r="F3" s="62"/>
      <c r="G3" s="62"/>
      <c r="H3" s="63"/>
      <c r="I3" s="62"/>
      <c r="J3" s="62"/>
      <c r="K3" s="76"/>
      <c r="L3" s="63"/>
      <c r="M3" s="62"/>
      <c r="N3" s="76"/>
      <c r="O3" s="39" t="s">
        <v>2</v>
      </c>
    </row>
    <row r="4" spans="1:16" s="7" customFormat="1" ht="27" customHeight="1" x14ac:dyDescent="0.2">
      <c r="A4" s="64" t="s">
        <v>3</v>
      </c>
      <c r="B4" s="77" t="s">
        <v>27</v>
      </c>
      <c r="C4" s="78" t="s">
        <v>28</v>
      </c>
      <c r="D4" s="78" t="s">
        <v>29</v>
      </c>
      <c r="E4" s="78" t="s">
        <v>8</v>
      </c>
      <c r="F4" s="78" t="s">
        <v>9</v>
      </c>
      <c r="G4" s="78" t="s">
        <v>30</v>
      </c>
      <c r="H4" s="78" t="s">
        <v>34</v>
      </c>
      <c r="I4" s="78" t="s">
        <v>12</v>
      </c>
      <c r="J4" s="78" t="s">
        <v>13</v>
      </c>
      <c r="K4" s="77"/>
      <c r="L4" s="78" t="s">
        <v>35</v>
      </c>
      <c r="M4" s="77" t="s">
        <v>15</v>
      </c>
      <c r="N4" s="79"/>
      <c r="O4" s="80" t="s">
        <v>17</v>
      </c>
      <c r="P4" s="11"/>
    </row>
    <row r="5" spans="1:16" ht="30" customHeight="1" x14ac:dyDescent="0.2">
      <c r="A5" s="65" t="s">
        <v>18</v>
      </c>
      <c r="B5" s="72"/>
      <c r="C5" s="72"/>
      <c r="D5" s="72"/>
      <c r="E5" s="72"/>
      <c r="F5" s="22"/>
      <c r="G5" s="22"/>
      <c r="H5" s="72"/>
      <c r="I5" s="72"/>
      <c r="J5" s="72"/>
      <c r="K5" s="72"/>
      <c r="L5" s="72"/>
      <c r="M5" s="72"/>
      <c r="N5" s="72"/>
      <c r="O5" s="44"/>
      <c r="P5" s="12"/>
    </row>
    <row r="6" spans="1:16" ht="17.25" customHeight="1" x14ac:dyDescent="0.2">
      <c r="A6" s="66" t="s">
        <v>19</v>
      </c>
      <c r="B6" s="81">
        <v>394154</v>
      </c>
      <c r="C6" s="81">
        <v>5116364</v>
      </c>
      <c r="D6" s="81">
        <v>134680</v>
      </c>
      <c r="E6" s="81">
        <v>12138</v>
      </c>
      <c r="F6" s="81">
        <v>83329</v>
      </c>
      <c r="G6" s="81">
        <v>199433</v>
      </c>
      <c r="H6" s="81">
        <v>9715</v>
      </c>
      <c r="I6" s="82">
        <v>299846</v>
      </c>
      <c r="J6" s="81">
        <v>32313</v>
      </c>
      <c r="K6" s="81"/>
      <c r="L6" s="81">
        <v>12839</v>
      </c>
      <c r="M6" s="81">
        <v>1083047</v>
      </c>
      <c r="N6" s="81"/>
      <c r="O6" s="83">
        <f>SUM(B6:N6)</f>
        <v>7377858</v>
      </c>
      <c r="P6" s="13"/>
    </row>
    <row r="7" spans="1:16" ht="17.25" customHeight="1" x14ac:dyDescent="0.2">
      <c r="A7" s="66" t="s">
        <v>20</v>
      </c>
      <c r="B7" s="81">
        <v>840021</v>
      </c>
      <c r="C7" s="81">
        <v>21767</v>
      </c>
      <c r="D7" s="81">
        <v>62217</v>
      </c>
      <c r="E7" s="81">
        <v>0</v>
      </c>
      <c r="F7" s="81">
        <v>9383</v>
      </c>
      <c r="G7" s="81">
        <v>30702</v>
      </c>
      <c r="H7" s="81">
        <v>0</v>
      </c>
      <c r="I7" s="82">
        <v>0</v>
      </c>
      <c r="J7" s="81">
        <v>1474</v>
      </c>
      <c r="K7" s="81"/>
      <c r="L7" s="81">
        <v>0</v>
      </c>
      <c r="M7" s="81">
        <v>1177107</v>
      </c>
      <c r="N7" s="81"/>
      <c r="O7" s="83">
        <f>SUM(B7:N7)</f>
        <v>2142671</v>
      </c>
      <c r="P7" s="13"/>
    </row>
    <row r="8" spans="1:16" ht="17.25" customHeight="1" x14ac:dyDescent="0.2">
      <c r="A8" s="66" t="s">
        <v>21</v>
      </c>
      <c r="B8" s="81">
        <v>1540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2">
        <v>0</v>
      </c>
      <c r="J8" s="81">
        <v>0</v>
      </c>
      <c r="K8" s="81"/>
      <c r="L8" s="81">
        <v>0</v>
      </c>
      <c r="M8" s="81">
        <v>59</v>
      </c>
      <c r="N8" s="81"/>
      <c r="O8" s="84">
        <f>SUM(B8:N8)</f>
        <v>1599</v>
      </c>
      <c r="P8" s="13"/>
    </row>
    <row r="9" spans="1:16" ht="20.25" customHeight="1" x14ac:dyDescent="0.2">
      <c r="A9" s="67" t="s">
        <v>22</v>
      </c>
      <c r="B9" s="85">
        <v>860242</v>
      </c>
      <c r="C9" s="85">
        <v>0</v>
      </c>
      <c r="D9" s="85">
        <v>57543</v>
      </c>
      <c r="E9" s="85">
        <v>0</v>
      </c>
      <c r="F9" s="85">
        <v>0</v>
      </c>
      <c r="G9" s="85">
        <v>127268</v>
      </c>
      <c r="H9" s="85">
        <v>0</v>
      </c>
      <c r="I9" s="86">
        <v>0</v>
      </c>
      <c r="J9" s="85">
        <v>0</v>
      </c>
      <c r="K9" s="85"/>
      <c r="L9" s="85">
        <v>0</v>
      </c>
      <c r="M9" s="85">
        <v>16394</v>
      </c>
      <c r="N9" s="85"/>
      <c r="O9" s="87">
        <f>SUM(B9:N9)</f>
        <v>1061447</v>
      </c>
      <c r="P9" s="13"/>
    </row>
    <row r="10" spans="1:16" s="14" customFormat="1" ht="17.25" customHeight="1" x14ac:dyDescent="0.2">
      <c r="A10" s="68" t="s">
        <v>23</v>
      </c>
      <c r="B10" s="79">
        <f t="shared" ref="B10:O10" si="0">SUM(B6:B9)</f>
        <v>2095957</v>
      </c>
      <c r="C10" s="79">
        <f t="shared" si="0"/>
        <v>5138131</v>
      </c>
      <c r="D10" s="79">
        <f t="shared" si="0"/>
        <v>254440</v>
      </c>
      <c r="E10" s="79">
        <f t="shared" si="0"/>
        <v>12138</v>
      </c>
      <c r="F10" s="79">
        <f t="shared" si="0"/>
        <v>92712</v>
      </c>
      <c r="G10" s="79">
        <f t="shared" si="0"/>
        <v>357403</v>
      </c>
      <c r="H10" s="79">
        <f t="shared" si="0"/>
        <v>9715</v>
      </c>
      <c r="I10" s="79">
        <f t="shared" si="0"/>
        <v>299846</v>
      </c>
      <c r="J10" s="79">
        <f t="shared" si="0"/>
        <v>33787</v>
      </c>
      <c r="K10" s="79"/>
      <c r="L10" s="79">
        <f t="shared" si="0"/>
        <v>12839</v>
      </c>
      <c r="M10" s="79">
        <f t="shared" si="0"/>
        <v>2276607</v>
      </c>
      <c r="N10" s="79"/>
      <c r="O10" s="88">
        <f t="shared" si="0"/>
        <v>10583575</v>
      </c>
      <c r="P10" s="13"/>
    </row>
    <row r="11" spans="1:16" ht="30.75" customHeight="1" x14ac:dyDescent="0.2">
      <c r="A11" s="69" t="s">
        <v>24</v>
      </c>
      <c r="B11" s="89"/>
      <c r="C11" s="89"/>
      <c r="D11" s="89"/>
      <c r="E11" s="89"/>
      <c r="F11" s="89"/>
      <c r="G11" s="89"/>
      <c r="H11" s="89"/>
      <c r="I11" s="90"/>
      <c r="J11" s="89"/>
      <c r="K11" s="89"/>
      <c r="L11" s="89"/>
      <c r="M11" s="89"/>
      <c r="N11" s="89"/>
      <c r="O11" s="91"/>
      <c r="P11" s="13"/>
    </row>
    <row r="12" spans="1:16" ht="17.25" customHeight="1" x14ac:dyDescent="0.2">
      <c r="A12" s="66" t="s">
        <v>19</v>
      </c>
      <c r="B12" s="81">
        <v>3553</v>
      </c>
      <c r="C12" s="81">
        <v>15977</v>
      </c>
      <c r="D12" s="81">
        <v>10095</v>
      </c>
      <c r="E12" s="81">
        <v>0</v>
      </c>
      <c r="F12" s="81">
        <v>0</v>
      </c>
      <c r="G12" s="81">
        <v>4698</v>
      </c>
      <c r="H12" s="81">
        <v>35</v>
      </c>
      <c r="I12" s="82">
        <v>0</v>
      </c>
      <c r="J12" s="81">
        <v>2457</v>
      </c>
      <c r="K12" s="81"/>
      <c r="L12" s="81">
        <v>0</v>
      </c>
      <c r="M12" s="81">
        <v>21247</v>
      </c>
      <c r="N12" s="81"/>
      <c r="O12" s="83">
        <f>SUM(B12:N12)</f>
        <v>58062</v>
      </c>
      <c r="P12" s="13"/>
    </row>
    <row r="13" spans="1:16" ht="17.25" customHeight="1" x14ac:dyDescent="0.2">
      <c r="A13" s="66" t="s">
        <v>20</v>
      </c>
      <c r="B13" s="81">
        <v>5485</v>
      </c>
      <c r="C13" s="81">
        <v>41</v>
      </c>
      <c r="D13" s="81">
        <v>212</v>
      </c>
      <c r="E13" s="81">
        <v>0</v>
      </c>
      <c r="F13" s="81">
        <v>0</v>
      </c>
      <c r="G13" s="81">
        <v>255</v>
      </c>
      <c r="H13" s="81">
        <v>0</v>
      </c>
      <c r="I13" s="82">
        <v>0</v>
      </c>
      <c r="J13" s="81">
        <v>0</v>
      </c>
      <c r="K13" s="81"/>
      <c r="L13" s="81">
        <v>0</v>
      </c>
      <c r="M13" s="81">
        <v>0</v>
      </c>
      <c r="N13" s="81"/>
      <c r="O13" s="83">
        <f>SUM(B13:N13)</f>
        <v>5993</v>
      </c>
      <c r="P13" s="13"/>
    </row>
    <row r="14" spans="1:16" ht="17.25" customHeight="1" x14ac:dyDescent="0.2">
      <c r="A14" s="66" t="s">
        <v>21</v>
      </c>
      <c r="B14" s="81">
        <v>1722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2">
        <v>0</v>
      </c>
      <c r="J14" s="81">
        <v>0</v>
      </c>
      <c r="K14" s="81"/>
      <c r="L14" s="81">
        <v>0</v>
      </c>
      <c r="M14" s="81">
        <v>0</v>
      </c>
      <c r="N14" s="81"/>
      <c r="O14" s="84">
        <f>SUM(B14:N14)</f>
        <v>1722</v>
      </c>
      <c r="P14" s="13"/>
    </row>
    <row r="15" spans="1:16" ht="20.25" customHeight="1" x14ac:dyDescent="0.2">
      <c r="A15" s="67" t="s">
        <v>22</v>
      </c>
      <c r="B15" s="85">
        <v>0</v>
      </c>
      <c r="C15" s="85">
        <v>0</v>
      </c>
      <c r="D15" s="85">
        <v>0</v>
      </c>
      <c r="E15" s="85">
        <v>0</v>
      </c>
      <c r="F15" s="85">
        <v>0</v>
      </c>
      <c r="G15" s="85">
        <v>7273</v>
      </c>
      <c r="H15" s="85">
        <v>0</v>
      </c>
      <c r="I15" s="86">
        <v>0</v>
      </c>
      <c r="J15" s="85">
        <v>0</v>
      </c>
      <c r="K15" s="85"/>
      <c r="L15" s="85">
        <v>0</v>
      </c>
      <c r="M15" s="85">
        <v>0</v>
      </c>
      <c r="N15" s="85"/>
      <c r="O15" s="87">
        <f>SUM(B15:N15)</f>
        <v>7273</v>
      </c>
      <c r="P15" s="13"/>
    </row>
    <row r="16" spans="1:16" s="14" customFormat="1" ht="17.25" customHeight="1" x14ac:dyDescent="0.2">
      <c r="A16" s="68" t="s">
        <v>23</v>
      </c>
      <c r="B16" s="79">
        <f>SUM(B12:B15)</f>
        <v>10760</v>
      </c>
      <c r="C16" s="79">
        <f>SUM(C12:C15)</f>
        <v>16018</v>
      </c>
      <c r="D16" s="79">
        <f>SUM(D12:D15)</f>
        <v>10307</v>
      </c>
      <c r="E16" s="79">
        <f t="shared" ref="E16:M16" si="1">SUM(E12:E15)</f>
        <v>0</v>
      </c>
      <c r="F16" s="79">
        <f t="shared" si="1"/>
        <v>0</v>
      </c>
      <c r="G16" s="79">
        <f t="shared" si="1"/>
        <v>12226</v>
      </c>
      <c r="H16" s="79">
        <f t="shared" si="1"/>
        <v>35</v>
      </c>
      <c r="I16" s="79">
        <f t="shared" si="1"/>
        <v>0</v>
      </c>
      <c r="J16" s="79">
        <f t="shared" si="1"/>
        <v>2457</v>
      </c>
      <c r="K16" s="79"/>
      <c r="L16" s="79">
        <f t="shared" si="1"/>
        <v>0</v>
      </c>
      <c r="M16" s="79">
        <f t="shared" si="1"/>
        <v>21247</v>
      </c>
      <c r="N16" s="79"/>
      <c r="O16" s="88">
        <f>SUM(O12:O15)</f>
        <v>73050</v>
      </c>
      <c r="P16" s="13"/>
    </row>
    <row r="17" spans="1:16" ht="30" customHeight="1" x14ac:dyDescent="0.2">
      <c r="A17" s="70" t="s">
        <v>25</v>
      </c>
      <c r="B17" s="81"/>
      <c r="C17" s="81"/>
      <c r="D17" s="81"/>
      <c r="E17" s="81"/>
      <c r="F17" s="89"/>
      <c r="G17" s="89"/>
      <c r="H17" s="81"/>
      <c r="I17" s="82"/>
      <c r="J17" s="81"/>
      <c r="K17" s="81"/>
      <c r="L17" s="81"/>
      <c r="M17" s="81"/>
      <c r="N17" s="81"/>
      <c r="O17" s="83"/>
      <c r="P17" s="13"/>
    </row>
    <row r="18" spans="1:16" ht="17.25" customHeight="1" x14ac:dyDescent="0.2">
      <c r="A18" s="66" t="s">
        <v>19</v>
      </c>
      <c r="B18" s="81">
        <f t="shared" ref="B18:M22" si="2">B6-B12</f>
        <v>390601</v>
      </c>
      <c r="C18" s="81">
        <f t="shared" si="2"/>
        <v>5100387</v>
      </c>
      <c r="D18" s="81">
        <f t="shared" si="2"/>
        <v>124585</v>
      </c>
      <c r="E18" s="81">
        <f t="shared" si="2"/>
        <v>12138</v>
      </c>
      <c r="F18" s="81">
        <f t="shared" si="2"/>
        <v>83329</v>
      </c>
      <c r="G18" s="81">
        <f t="shared" si="2"/>
        <v>194735</v>
      </c>
      <c r="H18" s="81">
        <f t="shared" si="2"/>
        <v>9680</v>
      </c>
      <c r="I18" s="82">
        <f t="shared" si="2"/>
        <v>299846</v>
      </c>
      <c r="J18" s="81">
        <f t="shared" si="2"/>
        <v>29856</v>
      </c>
      <c r="K18" s="81"/>
      <c r="L18" s="81">
        <f t="shared" si="2"/>
        <v>12839</v>
      </c>
      <c r="M18" s="81">
        <f t="shared" si="2"/>
        <v>1061800</v>
      </c>
      <c r="N18" s="81"/>
      <c r="O18" s="83">
        <f>SUM(B18:N18)</f>
        <v>7319796</v>
      </c>
      <c r="P18" s="13"/>
    </row>
    <row r="19" spans="1:16" ht="17.25" customHeight="1" x14ac:dyDescent="0.2">
      <c r="A19" s="66" t="s">
        <v>20</v>
      </c>
      <c r="B19" s="81">
        <f t="shared" si="2"/>
        <v>834536</v>
      </c>
      <c r="C19" s="81">
        <f t="shared" si="2"/>
        <v>21726</v>
      </c>
      <c r="D19" s="81">
        <f t="shared" si="2"/>
        <v>62005</v>
      </c>
      <c r="E19" s="81">
        <v>0</v>
      </c>
      <c r="F19" s="81">
        <v>8262.1530000000002</v>
      </c>
      <c r="G19" s="81">
        <f>G7-G13</f>
        <v>30447</v>
      </c>
      <c r="H19" s="81">
        <v>0</v>
      </c>
      <c r="I19" s="82">
        <v>0</v>
      </c>
      <c r="J19" s="81">
        <f t="shared" si="2"/>
        <v>1474</v>
      </c>
      <c r="K19" s="81"/>
      <c r="L19" s="81">
        <f t="shared" si="2"/>
        <v>0</v>
      </c>
      <c r="M19" s="81">
        <f t="shared" si="2"/>
        <v>1177107</v>
      </c>
      <c r="N19" s="81"/>
      <c r="O19" s="83">
        <f>SUM(B19:N19)</f>
        <v>2135557.1529999999</v>
      </c>
      <c r="P19" s="13"/>
    </row>
    <row r="20" spans="1:16" ht="17.25" customHeight="1" x14ac:dyDescent="0.2">
      <c r="A20" s="66" t="s">
        <v>21</v>
      </c>
      <c r="B20" s="81">
        <f t="shared" si="2"/>
        <v>-182</v>
      </c>
      <c r="C20" s="81">
        <f t="shared" si="2"/>
        <v>0</v>
      </c>
      <c r="D20" s="81">
        <f t="shared" si="2"/>
        <v>0</v>
      </c>
      <c r="E20" s="81">
        <v>0</v>
      </c>
      <c r="F20" s="81"/>
      <c r="G20" s="81">
        <f>G8-G14</f>
        <v>0</v>
      </c>
      <c r="H20" s="81">
        <v>0</v>
      </c>
      <c r="I20" s="82">
        <v>0</v>
      </c>
      <c r="J20" s="81">
        <f t="shared" si="2"/>
        <v>0</v>
      </c>
      <c r="K20" s="81"/>
      <c r="L20" s="81">
        <f t="shared" si="2"/>
        <v>0</v>
      </c>
      <c r="M20" s="81">
        <f t="shared" si="2"/>
        <v>59</v>
      </c>
      <c r="N20" s="81"/>
      <c r="O20" s="84">
        <f>SUM(B20:N20)</f>
        <v>-123</v>
      </c>
      <c r="P20" s="13"/>
    </row>
    <row r="21" spans="1:16" ht="20.25" customHeight="1" x14ac:dyDescent="0.2">
      <c r="A21" s="67" t="s">
        <v>22</v>
      </c>
      <c r="B21" s="85">
        <f t="shared" si="2"/>
        <v>860242</v>
      </c>
      <c r="C21" s="85">
        <f t="shared" si="2"/>
        <v>0</v>
      </c>
      <c r="D21" s="85">
        <f t="shared" si="2"/>
        <v>57543</v>
      </c>
      <c r="E21" s="85">
        <v>0</v>
      </c>
      <c r="F21" s="85"/>
      <c r="G21" s="85">
        <f>G9-G15</f>
        <v>119995</v>
      </c>
      <c r="H21" s="85">
        <v>0</v>
      </c>
      <c r="I21" s="86">
        <v>0</v>
      </c>
      <c r="J21" s="85">
        <f t="shared" si="2"/>
        <v>0</v>
      </c>
      <c r="K21" s="85"/>
      <c r="L21" s="85">
        <f t="shared" si="2"/>
        <v>0</v>
      </c>
      <c r="M21" s="85">
        <f t="shared" si="2"/>
        <v>16394</v>
      </c>
      <c r="N21" s="85"/>
      <c r="O21" s="87">
        <f>SUM(B21:N21)</f>
        <v>1054174</v>
      </c>
      <c r="P21" s="13"/>
    </row>
    <row r="22" spans="1:16" s="14" customFormat="1" ht="17.25" customHeight="1" x14ac:dyDescent="0.2">
      <c r="A22" s="68" t="s">
        <v>23</v>
      </c>
      <c r="B22" s="79">
        <f t="shared" si="2"/>
        <v>2085197</v>
      </c>
      <c r="C22" s="79">
        <f t="shared" si="2"/>
        <v>5122113</v>
      </c>
      <c r="D22" s="79">
        <f t="shared" si="2"/>
        <v>244133</v>
      </c>
      <c r="E22" s="79">
        <f>E10-E16</f>
        <v>12138</v>
      </c>
      <c r="F22" s="79">
        <f>F10-F16</f>
        <v>92712</v>
      </c>
      <c r="G22" s="79">
        <f>G10-G16</f>
        <v>345177</v>
      </c>
      <c r="H22" s="79">
        <f>H10-H16</f>
        <v>9680</v>
      </c>
      <c r="I22" s="79">
        <f>I10-I16</f>
        <v>299846</v>
      </c>
      <c r="J22" s="79">
        <f t="shared" si="2"/>
        <v>31330</v>
      </c>
      <c r="K22" s="79"/>
      <c r="L22" s="79">
        <f t="shared" si="2"/>
        <v>12839</v>
      </c>
      <c r="M22" s="79">
        <f t="shared" si="2"/>
        <v>2255360</v>
      </c>
      <c r="N22" s="79"/>
      <c r="O22" s="92">
        <f>SUM(O18:O21)</f>
        <v>10509404.153000001</v>
      </c>
      <c r="P22" s="13"/>
    </row>
    <row r="23" spans="1:16" ht="19.5" customHeight="1" x14ac:dyDescent="0.2">
      <c r="A23" s="22"/>
      <c r="B23" s="38"/>
      <c r="C23" s="38"/>
      <c r="D23" s="38"/>
      <c r="E23" s="99"/>
      <c r="F23" s="38"/>
      <c r="G23" s="38"/>
      <c r="H23" s="99"/>
      <c r="I23" s="38"/>
      <c r="J23" s="38"/>
      <c r="K23" s="38"/>
      <c r="L23" s="99"/>
      <c r="M23" s="38"/>
      <c r="N23" s="93"/>
      <c r="O23" s="94"/>
      <c r="P23" s="12"/>
    </row>
    <row r="24" spans="1:16" x14ac:dyDescent="0.2">
      <c r="A24" s="36" t="s">
        <v>66</v>
      </c>
      <c r="B24" s="95"/>
      <c r="C24" s="95"/>
      <c r="D24" s="95"/>
      <c r="E24" s="95"/>
      <c r="F24" s="95"/>
      <c r="G24" s="38"/>
      <c r="H24" s="96"/>
      <c r="I24" s="95"/>
      <c r="J24" s="95"/>
      <c r="K24" s="38"/>
      <c r="L24" s="38"/>
      <c r="M24" s="96"/>
      <c r="N24" s="95"/>
      <c r="O24" s="95"/>
      <c r="P24" s="12"/>
    </row>
    <row r="25" spans="1:16" x14ac:dyDescent="0.2">
      <c r="A25" s="22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2"/>
    </row>
    <row r="26" spans="1:16" x14ac:dyDescent="0.2">
      <c r="A26" s="22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2"/>
    </row>
    <row r="27" spans="1:16" x14ac:dyDescent="0.2">
      <c r="A27" s="22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7"/>
      <c r="P27" s="12"/>
    </row>
    <row r="28" spans="1:16" x14ac:dyDescent="0.2">
      <c r="O28" s="98"/>
    </row>
  </sheetData>
  <mergeCells count="2">
    <mergeCell ref="A1:O1"/>
    <mergeCell ref="A2:O2"/>
  </mergeCells>
  <printOptions horizontalCentered="1"/>
  <pageMargins left="0.5" right="0.5" top="0.5" bottom="0.5" header="0.25" footer="0.25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30"/>
  <sheetViews>
    <sheetView showGridLines="0" zoomScale="90" zoomScaleNormal="90" workbookViewId="0">
      <pane ySplit="4" topLeftCell="A5" activePane="bottomLeft" state="frozen"/>
      <selection pane="bottomLeft" activeCell="A4" sqref="A4"/>
    </sheetView>
  </sheetViews>
  <sheetFormatPr defaultColWidth="9" defaultRowHeight="12.75" x14ac:dyDescent="0.2"/>
  <cols>
    <col min="1" max="1" width="43.5703125" style="112" bestFit="1" customWidth="1"/>
    <col min="2" max="11" width="11" style="110" customWidth="1"/>
    <col min="12" max="12" width="11.7109375" style="110" bestFit="1" customWidth="1"/>
    <col min="13" max="14" width="11" style="110" customWidth="1"/>
    <col min="15" max="15" width="16.42578125" style="113" customWidth="1"/>
    <col min="16" max="16384" width="9" style="8"/>
  </cols>
  <sheetData>
    <row r="1" spans="1:15" s="125" customFormat="1" ht="20.100000000000001" customHeight="1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125" customFormat="1" ht="20.100000000000001" customHeight="1" x14ac:dyDescent="0.25">
      <c r="A2" s="181" t="s">
        <v>26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 ht="17.25" customHeight="1" x14ac:dyDescent="0.2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2" t="s">
        <v>2</v>
      </c>
    </row>
    <row r="4" spans="1:15" s="9" customFormat="1" ht="27" customHeight="1" x14ac:dyDescent="0.2">
      <c r="A4" s="120" t="s">
        <v>3</v>
      </c>
      <c r="B4" s="120" t="s">
        <v>27</v>
      </c>
      <c r="C4" s="120" t="s">
        <v>28</v>
      </c>
      <c r="D4" s="120" t="s">
        <v>29</v>
      </c>
      <c r="E4" s="120" t="s">
        <v>8</v>
      </c>
      <c r="F4" s="120" t="s">
        <v>9</v>
      </c>
      <c r="G4" s="120" t="s">
        <v>30</v>
      </c>
      <c r="H4" s="120" t="s">
        <v>10</v>
      </c>
      <c r="I4" s="120" t="s">
        <v>12</v>
      </c>
      <c r="J4" s="120" t="s">
        <v>13</v>
      </c>
      <c r="K4" s="120" t="s">
        <v>31</v>
      </c>
      <c r="L4" s="120" t="s">
        <v>32</v>
      </c>
      <c r="M4" s="120" t="s">
        <v>15</v>
      </c>
      <c r="N4" s="120" t="s">
        <v>16</v>
      </c>
      <c r="O4" s="121" t="s">
        <v>17</v>
      </c>
    </row>
    <row r="5" spans="1:15" ht="30" customHeight="1" x14ac:dyDescent="0.2">
      <c r="A5" s="114" t="s">
        <v>18</v>
      </c>
      <c r="B5" s="115"/>
      <c r="C5" s="115"/>
      <c r="D5" s="115"/>
      <c r="E5" s="115"/>
      <c r="F5" s="116"/>
      <c r="G5" s="116"/>
      <c r="H5" s="115"/>
      <c r="I5" s="115"/>
      <c r="J5" s="115"/>
      <c r="K5" s="115"/>
      <c r="L5" s="115"/>
      <c r="M5" s="115"/>
      <c r="N5" s="115"/>
      <c r="O5" s="117"/>
    </row>
    <row r="6" spans="1:15" ht="17.25" customHeight="1" x14ac:dyDescent="0.2">
      <c r="A6" s="118" t="s">
        <v>19</v>
      </c>
      <c r="B6" s="104">
        <v>609061.14300000004</v>
      </c>
      <c r="C6" s="104">
        <v>3543090.9929999998</v>
      </c>
      <c r="D6" s="104">
        <v>62062</v>
      </c>
      <c r="E6" s="104">
        <v>11839.198</v>
      </c>
      <c r="F6" s="104">
        <v>85988.303</v>
      </c>
      <c r="G6" s="104">
        <v>4214.6450000000004</v>
      </c>
      <c r="H6" s="104">
        <v>8349.5184900000004</v>
      </c>
      <c r="I6" s="105">
        <v>305670.86</v>
      </c>
      <c r="J6" s="104">
        <v>35928.072</v>
      </c>
      <c r="K6" s="104">
        <v>199115.644</v>
      </c>
      <c r="L6" s="104">
        <f>9813.234+460.728+295.507+6710.979+27.207</f>
        <v>17307.654999999999</v>
      </c>
      <c r="M6" s="104">
        <v>814248.06400000001</v>
      </c>
      <c r="N6" s="104">
        <v>36966.749000000003</v>
      </c>
      <c r="O6" s="119">
        <f>SUM(B6:N6)</f>
        <v>5733842.84449</v>
      </c>
    </row>
    <row r="7" spans="1:15" ht="17.25" customHeight="1" x14ac:dyDescent="0.2">
      <c r="A7" s="118" t="s">
        <v>20</v>
      </c>
      <c r="B7" s="104">
        <v>510048.64899999998</v>
      </c>
      <c r="C7" s="104">
        <v>12863.313</v>
      </c>
      <c r="D7" s="104">
        <v>49749</v>
      </c>
      <c r="E7" s="104">
        <v>0</v>
      </c>
      <c r="F7" s="104">
        <v>8262.1530000000002</v>
      </c>
      <c r="G7" s="104">
        <v>2895.107</v>
      </c>
      <c r="H7" s="104">
        <v>0</v>
      </c>
      <c r="I7" s="105">
        <v>0</v>
      </c>
      <c r="J7" s="104">
        <v>102.842</v>
      </c>
      <c r="K7" s="104">
        <v>0</v>
      </c>
      <c r="L7" s="104">
        <v>0</v>
      </c>
      <c r="M7" s="104">
        <v>967571.36800000002</v>
      </c>
      <c r="N7" s="104">
        <v>24.75</v>
      </c>
      <c r="O7" s="119">
        <f>SUM(B7:N7)</f>
        <v>1551517.182</v>
      </c>
    </row>
    <row r="8" spans="1:15" ht="17.25" customHeight="1" x14ac:dyDescent="0.2">
      <c r="A8" s="118" t="s">
        <v>21</v>
      </c>
      <c r="B8" s="104">
        <v>1346.098</v>
      </c>
      <c r="C8" s="104">
        <v>0</v>
      </c>
      <c r="D8" s="104">
        <v>0</v>
      </c>
      <c r="E8" s="104">
        <v>0</v>
      </c>
      <c r="F8" s="104"/>
      <c r="G8" s="104">
        <v>190</v>
      </c>
      <c r="H8" s="104">
        <v>0</v>
      </c>
      <c r="I8" s="105">
        <v>0</v>
      </c>
      <c r="J8" s="104">
        <v>0</v>
      </c>
      <c r="K8" s="104">
        <v>0</v>
      </c>
      <c r="L8" s="104">
        <v>0</v>
      </c>
      <c r="M8" s="104">
        <v>148.36699999999999</v>
      </c>
      <c r="N8" s="104">
        <v>0</v>
      </c>
      <c r="O8" s="105">
        <f>SUM(B8:N8)</f>
        <v>1684.4649999999999</v>
      </c>
    </row>
    <row r="9" spans="1:15" ht="20.25" customHeight="1" x14ac:dyDescent="0.2">
      <c r="A9" s="118" t="s">
        <v>22</v>
      </c>
      <c r="B9" s="104">
        <v>291182.38400000002</v>
      </c>
      <c r="C9" s="104">
        <v>0</v>
      </c>
      <c r="D9" s="104">
        <v>54553</v>
      </c>
      <c r="E9" s="104">
        <v>0</v>
      </c>
      <c r="F9" s="104"/>
      <c r="G9" s="104">
        <v>132756.56700000001</v>
      </c>
      <c r="H9" s="104">
        <v>0</v>
      </c>
      <c r="I9" s="105">
        <v>0</v>
      </c>
      <c r="J9" s="104">
        <v>323.904</v>
      </c>
      <c r="K9" s="104">
        <v>2082.4630000000002</v>
      </c>
      <c r="L9" s="104">
        <v>0</v>
      </c>
      <c r="M9" s="104">
        <v>18864.525000000001</v>
      </c>
      <c r="N9" s="104">
        <v>0</v>
      </c>
      <c r="O9" s="119">
        <f>SUM(B9:N9)</f>
        <v>499762.84299999999</v>
      </c>
    </row>
    <row r="10" spans="1:15" s="10" customFormat="1" ht="17.25" customHeight="1" x14ac:dyDescent="0.2">
      <c r="A10" s="122" t="s">
        <v>23</v>
      </c>
      <c r="B10" s="123">
        <f>SUM(B6:B9)</f>
        <v>1411638.274</v>
      </c>
      <c r="C10" s="123">
        <f>SUM(C6:C9)</f>
        <v>3555954.3059999999</v>
      </c>
      <c r="D10" s="123">
        <f>SUM(D6:D9)</f>
        <v>166364</v>
      </c>
      <c r="E10" s="123">
        <v>11839.198</v>
      </c>
      <c r="F10" s="123">
        <f>F6+F7</f>
        <v>94250.456000000006</v>
      </c>
      <c r="G10" s="123">
        <f>SUM(G6:G9)</f>
        <v>140056.31900000002</v>
      </c>
      <c r="H10" s="123">
        <v>8349.5184900000004</v>
      </c>
      <c r="I10" s="119">
        <v>305670.86</v>
      </c>
      <c r="J10" s="123">
        <f>SUM(J6:J9)</f>
        <v>36354.817999999999</v>
      </c>
      <c r="K10" s="123">
        <f>SUM(K6:K9)</f>
        <v>201198.10699999999</v>
      </c>
      <c r="L10" s="123">
        <f>SUM(L6:L9)</f>
        <v>17307.654999999999</v>
      </c>
      <c r="M10" s="123">
        <f>SUM(M6:M9)</f>
        <v>1800832.324</v>
      </c>
      <c r="N10" s="123">
        <v>36991.499000000003</v>
      </c>
      <c r="O10" s="119">
        <f>SUM(O6:O9)</f>
        <v>7786807.3344900003</v>
      </c>
    </row>
    <row r="11" spans="1:15" ht="17.25" customHeight="1" x14ac:dyDescent="0.2">
      <c r="A11" s="124"/>
      <c r="B11" s="104"/>
      <c r="C11" s="104"/>
      <c r="D11" s="104"/>
      <c r="E11" s="104"/>
      <c r="F11" s="104"/>
      <c r="G11" s="104"/>
      <c r="H11" s="104"/>
      <c r="I11" s="105"/>
      <c r="J11" s="104"/>
      <c r="K11" s="104"/>
      <c r="L11" s="104"/>
      <c r="M11" s="104"/>
      <c r="N11" s="104"/>
      <c r="O11" s="119"/>
    </row>
    <row r="12" spans="1:15" ht="35.25" customHeight="1" x14ac:dyDescent="0.2">
      <c r="A12" s="114" t="s">
        <v>24</v>
      </c>
      <c r="B12" s="104"/>
      <c r="C12" s="104"/>
      <c r="D12" s="104"/>
      <c r="E12" s="104"/>
      <c r="F12" s="104"/>
      <c r="G12" s="104"/>
      <c r="H12" s="104"/>
      <c r="I12" s="105"/>
      <c r="J12" s="104"/>
      <c r="K12" s="104"/>
      <c r="L12" s="104"/>
      <c r="M12" s="104"/>
      <c r="N12" s="104"/>
      <c r="O12" s="119"/>
    </row>
    <row r="13" spans="1:15" ht="17.25" customHeight="1" x14ac:dyDescent="0.2">
      <c r="A13" s="118" t="s">
        <v>19</v>
      </c>
      <c r="B13" s="104">
        <v>10219.222</v>
      </c>
      <c r="C13" s="104">
        <v>10432.214</v>
      </c>
      <c r="D13" s="104">
        <v>17514</v>
      </c>
      <c r="E13" s="104">
        <v>0</v>
      </c>
      <c r="F13" s="104"/>
      <c r="G13" s="104">
        <v>1153.731</v>
      </c>
      <c r="H13" s="104">
        <v>168.23699999999999</v>
      </c>
      <c r="I13" s="105">
        <v>0</v>
      </c>
      <c r="J13" s="104">
        <v>500</v>
      </c>
      <c r="K13" s="104">
        <v>6170.7269999999999</v>
      </c>
      <c r="L13" s="104">
        <v>150</v>
      </c>
      <c r="M13" s="104">
        <v>23481.419000000002</v>
      </c>
      <c r="N13" s="104">
        <v>193.59100000000001</v>
      </c>
      <c r="O13" s="119">
        <f>SUM(B13:N13)</f>
        <v>69983.141000000003</v>
      </c>
    </row>
    <row r="14" spans="1:15" ht="17.25" customHeight="1" x14ac:dyDescent="0.2">
      <c r="A14" s="118" t="s">
        <v>20</v>
      </c>
      <c r="B14" s="104">
        <v>4368.24</v>
      </c>
      <c r="C14" s="104">
        <v>0</v>
      </c>
      <c r="D14" s="104">
        <v>0</v>
      </c>
      <c r="E14" s="104">
        <v>0</v>
      </c>
      <c r="F14" s="104"/>
      <c r="G14" s="104">
        <v>0</v>
      </c>
      <c r="H14" s="104">
        <v>0</v>
      </c>
      <c r="I14" s="105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19">
        <f>SUM(B14:N14)</f>
        <v>4368.24</v>
      </c>
    </row>
    <row r="15" spans="1:15" ht="17.25" customHeight="1" x14ac:dyDescent="0.2">
      <c r="A15" s="118" t="s">
        <v>21</v>
      </c>
      <c r="B15" s="104">
        <v>0</v>
      </c>
      <c r="C15" s="104">
        <v>0</v>
      </c>
      <c r="D15" s="104">
        <v>0</v>
      </c>
      <c r="E15" s="104">
        <v>0</v>
      </c>
      <c r="F15" s="104"/>
      <c r="G15" s="104">
        <v>0</v>
      </c>
      <c r="H15" s="104">
        <v>0</v>
      </c>
      <c r="I15" s="105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19">
        <f>SUM(B15:N15)</f>
        <v>0</v>
      </c>
    </row>
    <row r="16" spans="1:15" ht="20.25" customHeight="1" x14ac:dyDescent="0.2">
      <c r="A16" s="118" t="s">
        <v>22</v>
      </c>
      <c r="B16" s="104">
        <v>0</v>
      </c>
      <c r="C16" s="104">
        <v>0</v>
      </c>
      <c r="D16" s="104">
        <v>0</v>
      </c>
      <c r="E16" s="104">
        <v>0</v>
      </c>
      <c r="F16" s="104"/>
      <c r="G16" s="104">
        <v>1606.694</v>
      </c>
      <c r="H16" s="104">
        <v>0</v>
      </c>
      <c r="I16" s="105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19">
        <f>SUM(B16:N16)</f>
        <v>1606.694</v>
      </c>
    </row>
    <row r="17" spans="1:15" s="10" customFormat="1" ht="17.25" customHeight="1" x14ac:dyDescent="0.2">
      <c r="A17" s="122" t="s">
        <v>23</v>
      </c>
      <c r="B17" s="123">
        <f>SUM(B13:B16)</f>
        <v>14587.462</v>
      </c>
      <c r="C17" s="123">
        <f>SUM(C13:C16)</f>
        <v>10432.214</v>
      </c>
      <c r="D17" s="123">
        <f>SUM(D13:D16)</f>
        <v>17514</v>
      </c>
      <c r="E17" s="123">
        <v>0</v>
      </c>
      <c r="F17" s="123"/>
      <c r="G17" s="123">
        <f>SUM(G13:G16)</f>
        <v>2760.4250000000002</v>
      </c>
      <c r="H17" s="123">
        <v>168.23699999999999</v>
      </c>
      <c r="I17" s="123">
        <v>0</v>
      </c>
      <c r="J17" s="123">
        <f>SUM(J13:J16)</f>
        <v>500</v>
      </c>
      <c r="K17" s="123">
        <f>SUM(K13:K16)</f>
        <v>6170.7269999999999</v>
      </c>
      <c r="L17" s="123">
        <f>SUM(L13:L16)</f>
        <v>150</v>
      </c>
      <c r="M17" s="123">
        <f>SUM(M13:M16)</f>
        <v>23481.419000000002</v>
      </c>
      <c r="N17" s="123">
        <v>193.59100000000001</v>
      </c>
      <c r="O17" s="119">
        <f>SUM(O13:O16)</f>
        <v>75958.075000000012</v>
      </c>
    </row>
    <row r="18" spans="1:15" ht="17.25" customHeight="1" x14ac:dyDescent="0.2">
      <c r="A18" s="124"/>
      <c r="B18" s="104"/>
      <c r="C18" s="104"/>
      <c r="D18" s="104"/>
      <c r="E18" s="104"/>
      <c r="F18" s="123"/>
      <c r="G18" s="123"/>
      <c r="H18" s="104"/>
      <c r="I18" s="105"/>
      <c r="J18" s="104"/>
      <c r="K18" s="104"/>
      <c r="L18" s="104"/>
      <c r="M18" s="104"/>
      <c r="N18" s="104"/>
      <c r="O18" s="119"/>
    </row>
    <row r="19" spans="1:15" ht="30" customHeight="1" x14ac:dyDescent="0.2">
      <c r="A19" s="114" t="s">
        <v>25</v>
      </c>
      <c r="B19" s="104"/>
      <c r="C19" s="104"/>
      <c r="D19" s="104"/>
      <c r="E19" s="104"/>
      <c r="F19" s="104"/>
      <c r="G19" s="104"/>
      <c r="H19" s="104"/>
      <c r="I19" s="105"/>
      <c r="J19" s="104"/>
      <c r="K19" s="104"/>
      <c r="L19" s="104"/>
      <c r="M19" s="104"/>
      <c r="N19" s="104"/>
      <c r="O19" s="119"/>
    </row>
    <row r="20" spans="1:15" ht="17.25" customHeight="1" x14ac:dyDescent="0.2">
      <c r="A20" s="118" t="s">
        <v>19</v>
      </c>
      <c r="B20" s="104">
        <f t="shared" ref="B20:D24" si="0">B6-B13</f>
        <v>598841.92100000009</v>
      </c>
      <c r="C20" s="104">
        <f t="shared" si="0"/>
        <v>3532658.7789999996</v>
      </c>
      <c r="D20" s="104">
        <f t="shared" si="0"/>
        <v>44548</v>
      </c>
      <c r="E20" s="104">
        <v>11839.198</v>
      </c>
      <c r="F20" s="104">
        <v>85988.303</v>
      </c>
      <c r="G20" s="104">
        <f>G6-G13</f>
        <v>3060.9140000000007</v>
      </c>
      <c r="H20" s="104">
        <v>8181.2814900000003</v>
      </c>
      <c r="I20" s="104">
        <v>305670.86</v>
      </c>
      <c r="J20" s="104">
        <f t="shared" ref="J20:N24" si="1">J6-J13</f>
        <v>35428.072</v>
      </c>
      <c r="K20" s="104">
        <f t="shared" si="1"/>
        <v>192944.91699999999</v>
      </c>
      <c r="L20" s="104">
        <f t="shared" si="1"/>
        <v>17157.654999999999</v>
      </c>
      <c r="M20" s="104">
        <f t="shared" si="1"/>
        <v>790766.64500000002</v>
      </c>
      <c r="N20" s="104">
        <v>36773.158000000003</v>
      </c>
      <c r="O20" s="119">
        <f>SUM(B20:N20)</f>
        <v>5663859.7034900002</v>
      </c>
    </row>
    <row r="21" spans="1:15" ht="17.25" customHeight="1" x14ac:dyDescent="0.2">
      <c r="A21" s="118" t="s">
        <v>20</v>
      </c>
      <c r="B21" s="104">
        <f t="shared" si="0"/>
        <v>505680.40899999999</v>
      </c>
      <c r="C21" s="104">
        <f t="shared" si="0"/>
        <v>12863.313</v>
      </c>
      <c r="D21" s="104">
        <f t="shared" si="0"/>
        <v>49749</v>
      </c>
      <c r="E21" s="104">
        <v>0</v>
      </c>
      <c r="F21" s="104">
        <v>8262.1530000000002</v>
      </c>
      <c r="G21" s="104">
        <f>G7-G14</f>
        <v>2895.107</v>
      </c>
      <c r="H21" s="104">
        <v>0</v>
      </c>
      <c r="I21" s="105">
        <v>0</v>
      </c>
      <c r="J21" s="104">
        <f t="shared" si="1"/>
        <v>102.842</v>
      </c>
      <c r="K21" s="104">
        <f t="shared" si="1"/>
        <v>0</v>
      </c>
      <c r="L21" s="104">
        <f t="shared" si="1"/>
        <v>0</v>
      </c>
      <c r="M21" s="104">
        <f t="shared" si="1"/>
        <v>967571.36800000002</v>
      </c>
      <c r="N21" s="104">
        <v>24.75</v>
      </c>
      <c r="O21" s="119">
        <f>SUM(B21:N21)</f>
        <v>1547148.942</v>
      </c>
    </row>
    <row r="22" spans="1:15" ht="17.25" customHeight="1" x14ac:dyDescent="0.2">
      <c r="A22" s="118" t="s">
        <v>21</v>
      </c>
      <c r="B22" s="104">
        <f t="shared" si="0"/>
        <v>1346.098</v>
      </c>
      <c r="C22" s="104">
        <f t="shared" si="0"/>
        <v>0</v>
      </c>
      <c r="D22" s="104">
        <f t="shared" si="0"/>
        <v>0</v>
      </c>
      <c r="E22" s="104">
        <v>0</v>
      </c>
      <c r="F22" s="104"/>
      <c r="G22" s="104">
        <f>G8-G15</f>
        <v>190</v>
      </c>
      <c r="H22" s="104">
        <v>0</v>
      </c>
      <c r="I22" s="105">
        <v>0</v>
      </c>
      <c r="J22" s="104">
        <f t="shared" si="1"/>
        <v>0</v>
      </c>
      <c r="K22" s="104">
        <f t="shared" si="1"/>
        <v>0</v>
      </c>
      <c r="L22" s="104">
        <f t="shared" si="1"/>
        <v>0</v>
      </c>
      <c r="M22" s="104">
        <f t="shared" si="1"/>
        <v>148.36699999999999</v>
      </c>
      <c r="N22" s="104">
        <v>0</v>
      </c>
      <c r="O22" s="119">
        <f>SUM(B22:N22)</f>
        <v>1684.4649999999999</v>
      </c>
    </row>
    <row r="23" spans="1:15" ht="20.25" customHeight="1" x14ac:dyDescent="0.2">
      <c r="A23" s="118" t="s">
        <v>22</v>
      </c>
      <c r="B23" s="104">
        <f t="shared" si="0"/>
        <v>291182.38400000002</v>
      </c>
      <c r="C23" s="104">
        <f t="shared" si="0"/>
        <v>0</v>
      </c>
      <c r="D23" s="104">
        <f t="shared" si="0"/>
        <v>54553</v>
      </c>
      <c r="E23" s="104">
        <v>0</v>
      </c>
      <c r="F23" s="104"/>
      <c r="G23" s="104">
        <f>G9-G16</f>
        <v>131149.87300000002</v>
      </c>
      <c r="H23" s="104">
        <v>0</v>
      </c>
      <c r="I23" s="105">
        <v>0</v>
      </c>
      <c r="J23" s="104">
        <f t="shared" si="1"/>
        <v>323.904</v>
      </c>
      <c r="K23" s="104">
        <f t="shared" si="1"/>
        <v>2082.4630000000002</v>
      </c>
      <c r="L23" s="104">
        <f t="shared" si="1"/>
        <v>0</v>
      </c>
      <c r="M23" s="104">
        <f t="shared" si="1"/>
        <v>18864.525000000001</v>
      </c>
      <c r="N23" s="104">
        <v>0</v>
      </c>
      <c r="O23" s="119">
        <f>SUM(B23:N23)</f>
        <v>498156.14900000003</v>
      </c>
    </row>
    <row r="24" spans="1:15" s="10" customFormat="1" ht="17.25" customHeight="1" x14ac:dyDescent="0.2">
      <c r="A24" s="122" t="s">
        <v>23</v>
      </c>
      <c r="B24" s="123">
        <f t="shared" si="0"/>
        <v>1397050.8119999999</v>
      </c>
      <c r="C24" s="123">
        <f t="shared" si="0"/>
        <v>3545522.0919999997</v>
      </c>
      <c r="D24" s="123">
        <f t="shared" si="0"/>
        <v>148850</v>
      </c>
      <c r="E24" s="123">
        <v>11839.198</v>
      </c>
      <c r="F24" s="119">
        <f>F10-F17</f>
        <v>94250.456000000006</v>
      </c>
      <c r="G24" s="119">
        <f>G10-G17</f>
        <v>137295.89400000003</v>
      </c>
      <c r="H24" s="123">
        <v>8181.2814900000003</v>
      </c>
      <c r="I24" s="119">
        <v>305670.86</v>
      </c>
      <c r="J24" s="104">
        <f t="shared" si="1"/>
        <v>35854.817999999999</v>
      </c>
      <c r="K24" s="123">
        <f t="shared" si="1"/>
        <v>195027.37999999998</v>
      </c>
      <c r="L24" s="123">
        <f t="shared" si="1"/>
        <v>17157.654999999999</v>
      </c>
      <c r="M24" s="104">
        <f t="shared" si="1"/>
        <v>1777350.905</v>
      </c>
      <c r="N24" s="104">
        <f t="shared" si="1"/>
        <v>36797.908000000003</v>
      </c>
      <c r="O24" s="119">
        <f>SUM(O20:O23)</f>
        <v>7710849.2594900001</v>
      </c>
    </row>
    <row r="25" spans="1:15" ht="19.5" customHeight="1" x14ac:dyDescent="0.2">
      <c r="A25" s="103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7"/>
    </row>
    <row r="26" spans="1:15" x14ac:dyDescent="0.2">
      <c r="A26" s="36" t="s">
        <v>66</v>
      </c>
      <c r="B26" s="107"/>
      <c r="C26" s="107"/>
      <c r="D26" s="107"/>
      <c r="E26" s="107"/>
      <c r="F26" s="107"/>
      <c r="G26" s="106"/>
      <c r="H26" s="108"/>
      <c r="I26" s="107"/>
      <c r="J26" s="107"/>
      <c r="K26" s="106"/>
      <c r="L26" s="106"/>
      <c r="M26" s="108"/>
      <c r="N26" s="107"/>
      <c r="O26" s="107"/>
    </row>
    <row r="27" spans="1:15" x14ac:dyDescent="0.2">
      <c r="A27" s="103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</row>
    <row r="28" spans="1:15" x14ac:dyDescent="0.2">
      <c r="A28" s="103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</row>
    <row r="29" spans="1:15" x14ac:dyDescent="0.2">
      <c r="A29" s="103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9"/>
    </row>
    <row r="30" spans="1:15" x14ac:dyDescent="0.2">
      <c r="O30" s="111"/>
    </row>
  </sheetData>
  <mergeCells count="2">
    <mergeCell ref="A1:O1"/>
    <mergeCell ref="A2:O2"/>
  </mergeCells>
  <printOptions horizontalCentered="1"/>
  <pageMargins left="0.5" right="0.5" top="0.5" bottom="0.5" header="0.25" footer="0.25"/>
  <pageSetup paperSize="9"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32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ColWidth="9" defaultRowHeight="12.75" x14ac:dyDescent="0.2"/>
  <cols>
    <col min="1" max="1" width="49.7109375" style="61" bestFit="1" customWidth="1"/>
    <col min="2" max="8" width="13.140625" style="59" customWidth="1"/>
    <col min="9" max="9" width="15.5703125" style="59" customWidth="1"/>
    <col min="10" max="12" width="13.140625" style="59" customWidth="1"/>
    <col min="13" max="13" width="14" style="59" customWidth="1"/>
    <col min="14" max="14" width="13.140625" style="59" customWidth="1"/>
    <col min="15" max="15" width="17.85546875" style="60" customWidth="1"/>
    <col min="16" max="16" width="14" style="2" bestFit="1" customWidth="1"/>
    <col min="17" max="16384" width="9" style="2"/>
  </cols>
  <sheetData>
    <row r="1" spans="1:16" s="71" customFormat="1" ht="20.100000000000001" customHeight="1" x14ac:dyDescent="0.25">
      <c r="A1" s="182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6" s="71" customFormat="1" ht="20.100000000000001" customHeight="1" x14ac:dyDescent="0.25">
      <c r="A2" s="182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1:16" ht="17.25" customHeight="1" x14ac:dyDescent="0.2">
      <c r="A3" s="37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02" t="s">
        <v>2</v>
      </c>
    </row>
    <row r="4" spans="1:16" s="7" customFormat="1" ht="25.5" x14ac:dyDescent="0.2">
      <c r="A4" s="158" t="s">
        <v>3</v>
      </c>
      <c r="B4" s="127" t="s">
        <v>4</v>
      </c>
      <c r="C4" s="127" t="s">
        <v>5</v>
      </c>
      <c r="D4" s="127" t="s">
        <v>6</v>
      </c>
      <c r="E4" s="127" t="s">
        <v>7</v>
      </c>
      <c r="F4" s="127" t="s">
        <v>8</v>
      </c>
      <c r="G4" s="127" t="s">
        <v>9</v>
      </c>
      <c r="H4" s="127" t="s">
        <v>10</v>
      </c>
      <c r="I4" s="127" t="s">
        <v>11</v>
      </c>
      <c r="J4" s="127" t="s">
        <v>12</v>
      </c>
      <c r="K4" s="127" t="s">
        <v>13</v>
      </c>
      <c r="L4" s="127" t="s">
        <v>14</v>
      </c>
      <c r="M4" s="127" t="s">
        <v>15</v>
      </c>
      <c r="N4" s="127" t="s">
        <v>16</v>
      </c>
      <c r="O4" s="128" t="s">
        <v>17</v>
      </c>
    </row>
    <row r="5" spans="1:16" ht="30" customHeight="1" x14ac:dyDescent="0.2">
      <c r="A5" s="159" t="s">
        <v>18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0"/>
    </row>
    <row r="6" spans="1:16" ht="17.25" customHeight="1" x14ac:dyDescent="0.2">
      <c r="A6" s="160" t="s">
        <v>19</v>
      </c>
      <c r="B6" s="131">
        <v>38878</v>
      </c>
      <c r="C6" s="131">
        <v>653937</v>
      </c>
      <c r="D6" s="131">
        <v>2310157</v>
      </c>
      <c r="E6" s="132">
        <f>(10112524+647500+1898239+5538453+48905)/1000</f>
        <v>18245.620999999999</v>
      </c>
      <c r="F6" s="131">
        <v>10355</v>
      </c>
      <c r="G6" s="131">
        <v>72118</v>
      </c>
      <c r="H6" s="131">
        <v>6180.3167400000002</v>
      </c>
      <c r="I6" s="131">
        <v>4733</v>
      </c>
      <c r="J6" s="131">
        <v>289041</v>
      </c>
      <c r="K6" s="131">
        <v>52030.186000000002</v>
      </c>
      <c r="L6" s="131">
        <v>180872.3</v>
      </c>
      <c r="M6" s="131">
        <v>656687.78200000001</v>
      </c>
      <c r="N6" s="133">
        <v>37472.665000000001</v>
      </c>
      <c r="O6" s="134">
        <f>SUM(B6:N6)</f>
        <v>4330707.8707400002</v>
      </c>
      <c r="P6" s="3"/>
    </row>
    <row r="7" spans="1:16" ht="17.25" customHeight="1" x14ac:dyDescent="0.2">
      <c r="A7" s="160" t="s">
        <v>20</v>
      </c>
      <c r="B7" s="131">
        <v>50294</v>
      </c>
      <c r="C7" s="131">
        <v>489930</v>
      </c>
      <c r="D7" s="131">
        <v>3882</v>
      </c>
      <c r="E7" s="133">
        <v>0</v>
      </c>
      <c r="F7" s="131">
        <v>0</v>
      </c>
      <c r="G7" s="131">
        <v>7934</v>
      </c>
      <c r="H7" s="131"/>
      <c r="I7" s="131">
        <v>8749</v>
      </c>
      <c r="J7" s="131">
        <v>0</v>
      </c>
      <c r="K7" s="131">
        <v>74.69</v>
      </c>
      <c r="L7" s="131">
        <v>13424.3</v>
      </c>
      <c r="M7" s="131">
        <v>791245.14800000004</v>
      </c>
      <c r="N7" s="133">
        <v>56.113</v>
      </c>
      <c r="O7" s="135">
        <f>SUM(B7:N7)</f>
        <v>1365589.2509999999</v>
      </c>
    </row>
    <row r="8" spans="1:16" ht="17.25" customHeight="1" x14ac:dyDescent="0.2">
      <c r="A8" s="160" t="s">
        <v>21</v>
      </c>
      <c r="B8" s="131">
        <v>867</v>
      </c>
      <c r="C8" s="131">
        <v>1005</v>
      </c>
      <c r="D8" s="131">
        <v>0</v>
      </c>
      <c r="E8" s="133">
        <v>0</v>
      </c>
      <c r="F8" s="131">
        <v>0</v>
      </c>
      <c r="G8" s="131">
        <v>0</v>
      </c>
      <c r="H8" s="131"/>
      <c r="I8" s="131">
        <v>0</v>
      </c>
      <c r="J8" s="131">
        <v>0</v>
      </c>
      <c r="K8" s="131">
        <v>0</v>
      </c>
      <c r="L8" s="131">
        <v>0</v>
      </c>
      <c r="M8" s="131">
        <v>8.0939999999999994</v>
      </c>
      <c r="N8" s="133">
        <v>0</v>
      </c>
      <c r="O8" s="136">
        <f>SUM(B8:N8)</f>
        <v>1880.0940000000001</v>
      </c>
      <c r="P8" s="4"/>
    </row>
    <row r="9" spans="1:16" ht="20.25" customHeight="1" x14ac:dyDescent="0.2">
      <c r="A9" s="161" t="s">
        <v>22</v>
      </c>
      <c r="B9" s="137">
        <v>45689</v>
      </c>
      <c r="C9" s="137">
        <v>196200</v>
      </c>
      <c r="D9" s="137">
        <v>0</v>
      </c>
      <c r="E9" s="138">
        <v>0</v>
      </c>
      <c r="F9" s="137">
        <v>0</v>
      </c>
      <c r="G9" s="137">
        <v>0</v>
      </c>
      <c r="H9" s="137"/>
      <c r="I9" s="137">
        <v>139015</v>
      </c>
      <c r="J9" s="137">
        <v>0</v>
      </c>
      <c r="K9" s="137">
        <v>0</v>
      </c>
      <c r="L9" s="137">
        <v>0</v>
      </c>
      <c r="M9" s="137">
        <v>11732.472</v>
      </c>
      <c r="N9" s="138">
        <v>0</v>
      </c>
      <c r="O9" s="139">
        <f>SUM(B9:N9)</f>
        <v>392636.47200000001</v>
      </c>
      <c r="P9" s="5"/>
    </row>
    <row r="10" spans="1:16" s="6" customFormat="1" ht="17.25" customHeight="1" x14ac:dyDescent="0.2">
      <c r="A10" s="162" t="s">
        <v>23</v>
      </c>
      <c r="B10" s="140">
        <f t="shared" ref="B10:O10" si="0">SUM(B6:B9)</f>
        <v>135728</v>
      </c>
      <c r="C10" s="140">
        <f t="shared" si="0"/>
        <v>1341072</v>
      </c>
      <c r="D10" s="140">
        <f t="shared" si="0"/>
        <v>2314039</v>
      </c>
      <c r="E10" s="141">
        <f t="shared" si="0"/>
        <v>18245.620999999999</v>
      </c>
      <c r="F10" s="140">
        <f t="shared" si="0"/>
        <v>10355</v>
      </c>
      <c r="G10" s="140">
        <f t="shared" si="0"/>
        <v>80052</v>
      </c>
      <c r="H10" s="140">
        <f t="shared" si="0"/>
        <v>6180.3167400000002</v>
      </c>
      <c r="I10" s="140">
        <f t="shared" si="0"/>
        <v>152497</v>
      </c>
      <c r="J10" s="140">
        <f t="shared" si="0"/>
        <v>289041</v>
      </c>
      <c r="K10" s="140">
        <f t="shared" si="0"/>
        <v>52104.876000000004</v>
      </c>
      <c r="L10" s="140">
        <f t="shared" si="0"/>
        <v>194296.59999999998</v>
      </c>
      <c r="M10" s="140">
        <f t="shared" si="0"/>
        <v>1459673.4960000003</v>
      </c>
      <c r="N10" s="141">
        <f t="shared" si="0"/>
        <v>37528.777999999998</v>
      </c>
      <c r="O10" s="142">
        <f t="shared" si="0"/>
        <v>6090813.68774</v>
      </c>
    </row>
    <row r="11" spans="1:16" ht="17.25" customHeight="1" x14ac:dyDescent="0.2">
      <c r="A11" s="163"/>
      <c r="B11" s="143"/>
      <c r="C11" s="143"/>
      <c r="D11" s="143"/>
      <c r="E11" s="144"/>
      <c r="F11" s="143"/>
      <c r="G11" s="143"/>
      <c r="H11" s="143"/>
      <c r="I11" s="143"/>
      <c r="J11" s="143"/>
      <c r="K11" s="143"/>
      <c r="L11" s="143"/>
      <c r="M11" s="143"/>
      <c r="N11" s="144"/>
      <c r="O11" s="145"/>
    </row>
    <row r="12" spans="1:16" ht="24.75" customHeight="1" x14ac:dyDescent="0.2">
      <c r="A12" s="159" t="s">
        <v>24</v>
      </c>
      <c r="B12" s="143"/>
      <c r="C12" s="143"/>
      <c r="D12" s="143"/>
      <c r="E12" s="144"/>
      <c r="F12" s="143"/>
      <c r="G12" s="143"/>
      <c r="H12" s="143"/>
      <c r="I12" s="143"/>
      <c r="J12" s="143"/>
      <c r="K12" s="143"/>
      <c r="L12" s="143"/>
      <c r="M12" s="143"/>
      <c r="N12" s="144"/>
      <c r="O12" s="145"/>
    </row>
    <row r="13" spans="1:16" ht="17.25" customHeight="1" x14ac:dyDescent="0.2">
      <c r="A13" s="160" t="s">
        <v>19</v>
      </c>
      <c r="B13" s="146">
        <v>5901</v>
      </c>
      <c r="C13" s="146">
        <v>17160</v>
      </c>
      <c r="D13" s="146">
        <v>15433</v>
      </c>
      <c r="E13" s="147">
        <v>349.2</v>
      </c>
      <c r="F13" s="146">
        <v>0</v>
      </c>
      <c r="G13" s="146">
        <v>0</v>
      </c>
      <c r="H13" s="146">
        <v>0</v>
      </c>
      <c r="I13" s="146">
        <v>953</v>
      </c>
      <c r="J13" s="146">
        <v>0</v>
      </c>
      <c r="K13" s="146">
        <v>1813.654</v>
      </c>
      <c r="L13" s="146">
        <v>6110</v>
      </c>
      <c r="M13" s="146">
        <v>23833.544000000002</v>
      </c>
      <c r="N13" s="147">
        <v>340.77</v>
      </c>
      <c r="O13" s="148">
        <f>SUM(B13:N13)</f>
        <v>71894.168000000005</v>
      </c>
      <c r="P13" s="3"/>
    </row>
    <row r="14" spans="1:16" ht="17.25" customHeight="1" x14ac:dyDescent="0.2">
      <c r="A14" s="160" t="s">
        <v>20</v>
      </c>
      <c r="B14" s="131">
        <v>0</v>
      </c>
      <c r="C14" s="131">
        <v>7335</v>
      </c>
      <c r="D14" s="131">
        <v>0</v>
      </c>
      <c r="E14" s="133">
        <v>0</v>
      </c>
      <c r="F14" s="131">
        <v>0</v>
      </c>
      <c r="G14" s="131">
        <v>0</v>
      </c>
      <c r="H14" s="131"/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3">
        <v>0</v>
      </c>
      <c r="O14" s="135">
        <f>SUM(B14:N14)</f>
        <v>7335</v>
      </c>
    </row>
    <row r="15" spans="1:16" ht="17.25" customHeight="1" x14ac:dyDescent="0.2">
      <c r="A15" s="160" t="s">
        <v>21</v>
      </c>
      <c r="B15" s="131">
        <v>547</v>
      </c>
      <c r="C15" s="131">
        <v>0</v>
      </c>
      <c r="D15" s="131">
        <v>0</v>
      </c>
      <c r="E15" s="133">
        <v>0</v>
      </c>
      <c r="F15" s="131">
        <v>0</v>
      </c>
      <c r="G15" s="131">
        <v>0</v>
      </c>
      <c r="H15" s="131"/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3">
        <v>0</v>
      </c>
      <c r="O15" s="135">
        <f>SUM(B15:N15)</f>
        <v>547</v>
      </c>
      <c r="P15" s="4"/>
    </row>
    <row r="16" spans="1:16" ht="20.25" customHeight="1" x14ac:dyDescent="0.2">
      <c r="A16" s="161" t="s">
        <v>22</v>
      </c>
      <c r="B16" s="149">
        <v>0</v>
      </c>
      <c r="C16" s="149">
        <v>0</v>
      </c>
      <c r="D16" s="149">
        <v>0</v>
      </c>
      <c r="E16" s="150">
        <v>0</v>
      </c>
      <c r="F16" s="149">
        <v>0</v>
      </c>
      <c r="G16" s="149">
        <v>0</v>
      </c>
      <c r="H16" s="149"/>
      <c r="I16" s="149">
        <v>827</v>
      </c>
      <c r="J16" s="149">
        <v>0</v>
      </c>
      <c r="K16" s="149">
        <v>0</v>
      </c>
      <c r="L16" s="149">
        <v>0</v>
      </c>
      <c r="M16" s="143">
        <v>0</v>
      </c>
      <c r="N16" s="150">
        <v>0</v>
      </c>
      <c r="O16" s="151">
        <f>SUM(B16:N16)</f>
        <v>827</v>
      </c>
      <c r="P16" s="5"/>
    </row>
    <row r="17" spans="1:16" s="6" customFormat="1" ht="17.25" customHeight="1" x14ac:dyDescent="0.2">
      <c r="A17" s="162" t="s">
        <v>23</v>
      </c>
      <c r="B17" s="140">
        <f t="shared" ref="B17:O17" si="1">SUM(B13:B16)</f>
        <v>6448</v>
      </c>
      <c r="C17" s="140">
        <f t="shared" si="1"/>
        <v>24495</v>
      </c>
      <c r="D17" s="140">
        <f t="shared" si="1"/>
        <v>15433</v>
      </c>
      <c r="E17" s="141">
        <f t="shared" si="1"/>
        <v>349.2</v>
      </c>
      <c r="F17" s="140">
        <f t="shared" si="1"/>
        <v>0</v>
      </c>
      <c r="G17" s="140">
        <f t="shared" si="1"/>
        <v>0</v>
      </c>
      <c r="H17" s="140">
        <f t="shared" si="1"/>
        <v>0</v>
      </c>
      <c r="I17" s="140">
        <f t="shared" si="1"/>
        <v>1780</v>
      </c>
      <c r="J17" s="140">
        <f t="shared" si="1"/>
        <v>0</v>
      </c>
      <c r="K17" s="140">
        <f t="shared" si="1"/>
        <v>1813.654</v>
      </c>
      <c r="L17" s="140">
        <f t="shared" si="1"/>
        <v>6110</v>
      </c>
      <c r="M17" s="140">
        <f t="shared" si="1"/>
        <v>23833.544000000002</v>
      </c>
      <c r="N17" s="141">
        <f t="shared" si="1"/>
        <v>340.77</v>
      </c>
      <c r="O17" s="142">
        <f t="shared" si="1"/>
        <v>80603.168000000005</v>
      </c>
    </row>
    <row r="18" spans="1:16" ht="17.25" customHeight="1" x14ac:dyDescent="0.2">
      <c r="A18" s="163"/>
      <c r="B18" s="143"/>
      <c r="C18" s="143"/>
      <c r="D18" s="143"/>
      <c r="E18" s="144"/>
      <c r="F18" s="143"/>
      <c r="G18" s="143"/>
      <c r="H18" s="143"/>
      <c r="I18" s="143"/>
      <c r="J18" s="143"/>
      <c r="K18" s="143"/>
      <c r="L18" s="143"/>
      <c r="M18" s="143"/>
      <c r="N18" s="144"/>
      <c r="O18" s="145"/>
    </row>
    <row r="19" spans="1:16" ht="30" customHeight="1" x14ac:dyDescent="0.2">
      <c r="A19" s="159" t="s">
        <v>25</v>
      </c>
      <c r="B19" s="143"/>
      <c r="C19" s="143"/>
      <c r="D19" s="143"/>
      <c r="E19" s="144"/>
      <c r="F19" s="143"/>
      <c r="G19" s="143"/>
      <c r="H19" s="143"/>
      <c r="I19" s="143"/>
      <c r="J19" s="143"/>
      <c r="K19" s="143"/>
      <c r="L19" s="143"/>
      <c r="M19" s="143"/>
      <c r="N19" s="144"/>
      <c r="O19" s="145"/>
    </row>
    <row r="20" spans="1:16" ht="17.25" customHeight="1" x14ac:dyDescent="0.2">
      <c r="A20" s="160" t="s">
        <v>19</v>
      </c>
      <c r="B20" s="131">
        <v>32977</v>
      </c>
      <c r="C20" s="131">
        <v>636777</v>
      </c>
      <c r="D20" s="131">
        <f t="shared" ref="D20:E23" si="2">D6-D13</f>
        <v>2294724</v>
      </c>
      <c r="E20" s="131">
        <f t="shared" si="2"/>
        <v>17896.420999999998</v>
      </c>
      <c r="F20" s="131">
        <v>10355</v>
      </c>
      <c r="G20" s="131">
        <v>72118</v>
      </c>
      <c r="H20" s="131">
        <v>6180.3167400000002</v>
      </c>
      <c r="I20" s="131">
        <v>3780</v>
      </c>
      <c r="J20" s="131">
        <v>289041</v>
      </c>
      <c r="K20" s="131">
        <f>K6-K13</f>
        <v>50216.531999999999</v>
      </c>
      <c r="L20" s="131">
        <v>174763</v>
      </c>
      <c r="M20" s="131">
        <v>632854.23800000001</v>
      </c>
      <c r="N20" s="133">
        <v>37131.894999999997</v>
      </c>
      <c r="O20" s="135">
        <f>SUM(B20:N20)</f>
        <v>4258814.4027399998</v>
      </c>
      <c r="P20" s="3"/>
    </row>
    <row r="21" spans="1:16" ht="17.25" customHeight="1" x14ac:dyDescent="0.2">
      <c r="A21" s="160" t="s">
        <v>20</v>
      </c>
      <c r="B21" s="131">
        <v>50294</v>
      </c>
      <c r="C21" s="131">
        <v>482595</v>
      </c>
      <c r="D21" s="131">
        <f t="shared" si="2"/>
        <v>3882</v>
      </c>
      <c r="E21" s="131">
        <f t="shared" si="2"/>
        <v>0</v>
      </c>
      <c r="F21" s="131">
        <v>0</v>
      </c>
      <c r="G21" s="131">
        <v>7934</v>
      </c>
      <c r="H21" s="131"/>
      <c r="I21" s="131">
        <v>8749.2999999999993</v>
      </c>
      <c r="J21" s="131">
        <v>0</v>
      </c>
      <c r="K21" s="131">
        <f>K7-K14</f>
        <v>74.69</v>
      </c>
      <c r="L21" s="131">
        <v>13423</v>
      </c>
      <c r="M21" s="131">
        <v>791245.14800000004</v>
      </c>
      <c r="N21" s="133">
        <v>56.113</v>
      </c>
      <c r="O21" s="135">
        <f>SUM(B21:N21)</f>
        <v>1358253.2509999999</v>
      </c>
    </row>
    <row r="22" spans="1:16" ht="17.25" customHeight="1" x14ac:dyDescent="0.2">
      <c r="A22" s="160" t="s">
        <v>21</v>
      </c>
      <c r="B22" s="131">
        <v>320</v>
      </c>
      <c r="C22" s="131">
        <v>1005</v>
      </c>
      <c r="D22" s="131">
        <f t="shared" si="2"/>
        <v>0</v>
      </c>
      <c r="E22" s="131">
        <f t="shared" si="2"/>
        <v>0</v>
      </c>
      <c r="F22" s="131">
        <v>0</v>
      </c>
      <c r="G22" s="131">
        <v>0</v>
      </c>
      <c r="H22" s="131"/>
      <c r="I22" s="131">
        <v>0</v>
      </c>
      <c r="J22" s="131">
        <v>0</v>
      </c>
      <c r="K22" s="131">
        <f>K8-K15</f>
        <v>0</v>
      </c>
      <c r="L22" s="131">
        <v>0</v>
      </c>
      <c r="M22" s="131">
        <v>8.0939999999999994</v>
      </c>
      <c r="N22" s="133">
        <v>0</v>
      </c>
      <c r="O22" s="135">
        <f>SUM(B22:N22)</f>
        <v>1333.0940000000001</v>
      </c>
      <c r="P22" s="4"/>
    </row>
    <row r="23" spans="1:16" ht="20.25" customHeight="1" x14ac:dyDescent="0.2">
      <c r="A23" s="161" t="s">
        <v>22</v>
      </c>
      <c r="B23" s="143">
        <v>45689</v>
      </c>
      <c r="C23" s="143">
        <v>196200</v>
      </c>
      <c r="D23" s="143">
        <f t="shared" si="2"/>
        <v>0</v>
      </c>
      <c r="E23" s="143">
        <f t="shared" si="2"/>
        <v>0</v>
      </c>
      <c r="F23" s="143">
        <v>0</v>
      </c>
      <c r="G23" s="143">
        <v>0</v>
      </c>
      <c r="H23" s="143"/>
      <c r="I23" s="143">
        <v>138188.4</v>
      </c>
      <c r="J23" s="143">
        <v>0</v>
      </c>
      <c r="K23" s="143">
        <f>K9-K16</f>
        <v>0</v>
      </c>
      <c r="L23" s="143">
        <v>0</v>
      </c>
      <c r="M23" s="143">
        <v>11732.472</v>
      </c>
      <c r="N23" s="144">
        <v>0</v>
      </c>
      <c r="O23" s="152">
        <f>SUM(B23:N23)</f>
        <v>391809.87200000003</v>
      </c>
      <c r="P23" s="5"/>
    </row>
    <row r="24" spans="1:16" s="6" customFormat="1" ht="17.25" customHeight="1" x14ac:dyDescent="0.2">
      <c r="A24" s="162" t="s">
        <v>23</v>
      </c>
      <c r="B24" s="140">
        <f t="shared" ref="B24:O24" si="3">SUM(B20:B23)</f>
        <v>129280</v>
      </c>
      <c r="C24" s="140">
        <f t="shared" si="3"/>
        <v>1316577</v>
      </c>
      <c r="D24" s="140">
        <f t="shared" si="3"/>
        <v>2298606</v>
      </c>
      <c r="E24" s="141">
        <f t="shared" si="3"/>
        <v>17896.420999999998</v>
      </c>
      <c r="F24" s="140">
        <f t="shared" si="3"/>
        <v>10355</v>
      </c>
      <c r="G24" s="140">
        <f t="shared" si="3"/>
        <v>80052</v>
      </c>
      <c r="H24" s="153">
        <f t="shared" si="3"/>
        <v>6180.3167400000002</v>
      </c>
      <c r="I24" s="140">
        <f t="shared" si="3"/>
        <v>150717.69999999998</v>
      </c>
      <c r="J24" s="140">
        <f t="shared" si="3"/>
        <v>289041</v>
      </c>
      <c r="K24" s="140">
        <f t="shared" si="3"/>
        <v>50291.222000000002</v>
      </c>
      <c r="L24" s="140">
        <f t="shared" si="3"/>
        <v>188186</v>
      </c>
      <c r="M24" s="140">
        <f t="shared" si="3"/>
        <v>1435839.952</v>
      </c>
      <c r="N24" s="141">
        <f t="shared" si="3"/>
        <v>37188.007999999994</v>
      </c>
      <c r="O24" s="142">
        <f t="shared" si="3"/>
        <v>6010210.61974</v>
      </c>
    </row>
    <row r="25" spans="1:16" x14ac:dyDescent="0.2">
      <c r="J25" s="154"/>
    </row>
    <row r="26" spans="1:16" s="1" customFormat="1" x14ac:dyDescent="0.2">
      <c r="A26" s="164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59"/>
    </row>
    <row r="27" spans="1:16" x14ac:dyDescent="0.2">
      <c r="A27" s="36" t="s">
        <v>66</v>
      </c>
      <c r="D27" s="155"/>
      <c r="G27" s="155"/>
      <c r="L27" s="155"/>
    </row>
    <row r="31" spans="1:16" x14ac:dyDescent="0.2">
      <c r="O31" s="156"/>
    </row>
    <row r="32" spans="1:16" x14ac:dyDescent="0.2">
      <c r="B32" s="157"/>
    </row>
  </sheetData>
  <mergeCells count="2">
    <mergeCell ref="A1:O1"/>
    <mergeCell ref="A2:O2"/>
  </mergeCells>
  <phoneticPr fontId="2" type="noConversion"/>
  <pageMargins left="0.75" right="0.75" top="1" bottom="1" header="0.5" footer="0.5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Normal="100" workbookViewId="0">
      <pane xSplit="1" ySplit="4" topLeftCell="B14" activePane="bottomRight" state="frozen"/>
      <selection pane="topRight" activeCell="B1" sqref="B1"/>
      <selection pane="bottomLeft" activeCell="A6" sqref="A6"/>
      <selection pane="bottomRight" activeCell="M17" sqref="M17"/>
    </sheetView>
  </sheetViews>
  <sheetFormatPr defaultRowHeight="12.75" x14ac:dyDescent="0.2"/>
  <cols>
    <col min="1" max="1" width="49.42578125" style="22" customWidth="1"/>
    <col min="2" max="2" width="12.5703125" style="22" customWidth="1"/>
    <col min="3" max="3" width="12.5703125" style="22" bestFit="1" customWidth="1"/>
    <col min="4" max="4" width="12.5703125" style="22" customWidth="1"/>
    <col min="5" max="5" width="12.5703125" style="22" bestFit="1" customWidth="1"/>
    <col min="6" max="6" width="12.5703125" style="22" customWidth="1"/>
    <col min="7" max="7" width="12.5703125" style="22" bestFit="1" customWidth="1"/>
    <col min="8" max="8" width="21.7109375" style="22" customWidth="1"/>
    <col min="9" max="9" width="15.85546875" style="22" customWidth="1"/>
    <col min="10" max="10" width="14.85546875" style="22" bestFit="1" customWidth="1"/>
    <col min="11" max="11" width="14.85546875" style="22" customWidth="1"/>
    <col min="12" max="12" width="16.28515625" style="22" bestFit="1" customWidth="1"/>
  </cols>
  <sheetData>
    <row r="1" spans="1:15" s="33" customFormat="1" ht="20.100000000000001" customHeight="1" x14ac:dyDescent="0.25">
      <c r="A1" s="178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5" s="33" customFormat="1" ht="20.100000000000001" customHeight="1" x14ac:dyDescent="0.25">
      <c r="A2" s="178" t="s">
        <v>77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5" x14ac:dyDescent="0.2">
      <c r="A3" s="179" t="s">
        <v>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5" s="7" customFormat="1" ht="54.75" customHeight="1" x14ac:dyDescent="0.2">
      <c r="A4" s="26" t="s">
        <v>3</v>
      </c>
      <c r="B4" s="15" t="s">
        <v>73</v>
      </c>
      <c r="C4" s="15" t="s">
        <v>43</v>
      </c>
      <c r="D4" s="15" t="s">
        <v>67</v>
      </c>
      <c r="E4" s="15" t="s">
        <v>44</v>
      </c>
      <c r="F4" s="15" t="s">
        <v>68</v>
      </c>
      <c r="G4" s="15" t="s">
        <v>12</v>
      </c>
      <c r="H4" s="175" t="s">
        <v>75</v>
      </c>
      <c r="I4" s="15" t="s">
        <v>69</v>
      </c>
      <c r="J4" s="16" t="s">
        <v>48</v>
      </c>
      <c r="K4" s="16" t="s">
        <v>64</v>
      </c>
      <c r="L4" s="17" t="s">
        <v>17</v>
      </c>
    </row>
    <row r="5" spans="1:15" s="2" customFormat="1" ht="30" customHeight="1" x14ac:dyDescent="0.2">
      <c r="A5" s="27" t="s">
        <v>61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70"/>
      <c r="O5"/>
    </row>
    <row r="6" spans="1:15" ht="17.25" customHeight="1" x14ac:dyDescent="0.2">
      <c r="A6" s="28" t="s">
        <v>50</v>
      </c>
      <c r="B6" s="176">
        <v>1157371.2919999999</v>
      </c>
      <c r="C6" s="176">
        <v>210244.94544000004</v>
      </c>
      <c r="D6" s="176">
        <v>3540.3539999999998</v>
      </c>
      <c r="E6" s="176">
        <v>378788.75300000003</v>
      </c>
      <c r="F6" s="176">
        <v>7364.3</v>
      </c>
      <c r="G6" s="176">
        <v>497096.21600000001</v>
      </c>
      <c r="H6" s="176">
        <v>112758.11900000001</v>
      </c>
      <c r="I6" s="176">
        <v>6458.9629999999997</v>
      </c>
      <c r="J6" s="176">
        <v>1844042.4169999999</v>
      </c>
      <c r="K6" s="176">
        <v>649546.53899999999</v>
      </c>
      <c r="L6" s="171">
        <f>SUM(B6:K6)</f>
        <v>4867211.8984399997</v>
      </c>
      <c r="N6" s="166"/>
    </row>
    <row r="7" spans="1:15" ht="17.25" customHeight="1" x14ac:dyDescent="0.2">
      <c r="A7" s="28" t="s">
        <v>51</v>
      </c>
      <c r="B7" s="176">
        <v>60279.455000000002</v>
      </c>
      <c r="C7" s="176">
        <v>0</v>
      </c>
      <c r="D7" s="176">
        <v>0</v>
      </c>
      <c r="E7" s="176">
        <v>193335.54</v>
      </c>
      <c r="F7" s="176">
        <v>0</v>
      </c>
      <c r="G7" s="176">
        <v>0</v>
      </c>
      <c r="H7" s="176">
        <v>6475.4719999999998</v>
      </c>
      <c r="I7" s="176">
        <v>0</v>
      </c>
      <c r="J7" s="176">
        <v>19469.475999999999</v>
      </c>
      <c r="K7" s="176">
        <v>1579782.2169999999</v>
      </c>
      <c r="L7" s="171">
        <f t="shared" ref="L7:L9" si="0">SUM(B7:K7)</f>
        <v>1859342.16</v>
      </c>
    </row>
    <row r="8" spans="1:15" ht="17.25" customHeight="1" x14ac:dyDescent="0.2">
      <c r="A8" s="28" t="s">
        <v>52</v>
      </c>
      <c r="B8" s="176">
        <v>0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76">
        <v>5.2919999999999998</v>
      </c>
      <c r="K8" s="176">
        <v>2458.14</v>
      </c>
      <c r="L8" s="171">
        <f t="shared" si="0"/>
        <v>2463.4319999999998</v>
      </c>
    </row>
    <row r="9" spans="1:15" ht="17.25" customHeight="1" x14ac:dyDescent="0.2">
      <c r="A9" s="30" t="s">
        <v>53</v>
      </c>
      <c r="B9" s="176">
        <v>0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8612.7099999999991</v>
      </c>
      <c r="I9" s="176">
        <v>0</v>
      </c>
      <c r="J9" s="176">
        <v>74192.823000000004</v>
      </c>
      <c r="K9" s="176">
        <v>1273525.371</v>
      </c>
      <c r="L9" s="171">
        <f t="shared" si="0"/>
        <v>1356330.9040000001</v>
      </c>
    </row>
    <row r="10" spans="1:15" ht="17.25" customHeight="1" x14ac:dyDescent="0.2">
      <c r="A10" s="31" t="s">
        <v>17</v>
      </c>
      <c r="B10" s="20">
        <f t="shared" ref="B10:K10" si="1">SUM(B6:B9)</f>
        <v>1217650.747</v>
      </c>
      <c r="C10" s="20">
        <f t="shared" si="1"/>
        <v>210244.94544000004</v>
      </c>
      <c r="D10" s="20">
        <f t="shared" si="1"/>
        <v>3540.3539999999998</v>
      </c>
      <c r="E10" s="20">
        <f t="shared" si="1"/>
        <v>572124.29300000006</v>
      </c>
      <c r="F10" s="20">
        <f t="shared" si="1"/>
        <v>7364.3</v>
      </c>
      <c r="G10" s="20">
        <f t="shared" si="1"/>
        <v>497096.21600000001</v>
      </c>
      <c r="H10" s="20">
        <f t="shared" si="1"/>
        <v>127846.30100000001</v>
      </c>
      <c r="I10" s="20">
        <f t="shared" si="1"/>
        <v>6458.9629999999997</v>
      </c>
      <c r="J10" s="20">
        <f t="shared" si="1"/>
        <v>1937710.0079999999</v>
      </c>
      <c r="K10" s="20">
        <f t="shared" si="1"/>
        <v>3505312.267</v>
      </c>
      <c r="L10" s="172">
        <f>SUM(L6:L9)</f>
        <v>8085348.3944399999</v>
      </c>
    </row>
    <row r="11" spans="1:15" ht="30" customHeight="1" x14ac:dyDescent="0.2">
      <c r="A11" s="32" t="s">
        <v>62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3"/>
    </row>
    <row r="12" spans="1:15" ht="17.25" customHeight="1" x14ac:dyDescent="0.2">
      <c r="A12" s="28" t="str">
        <f>A6</f>
        <v>Life Assurance</v>
      </c>
      <c r="B12" s="176">
        <v>35096.932999999997</v>
      </c>
      <c r="C12" s="176">
        <v>5750.3850000000002</v>
      </c>
      <c r="D12" s="176">
        <v>0</v>
      </c>
      <c r="E12" s="176">
        <v>73714.150999999998</v>
      </c>
      <c r="F12" s="176">
        <v>0</v>
      </c>
      <c r="G12" s="176">
        <v>0</v>
      </c>
      <c r="H12" s="176">
        <v>285.38200000000001</v>
      </c>
      <c r="I12" s="176">
        <v>325</v>
      </c>
      <c r="J12" s="176">
        <v>57924.544000000002</v>
      </c>
      <c r="K12" s="176">
        <v>18735.145</v>
      </c>
      <c r="L12" s="171">
        <f>SUM(B12:K12)</f>
        <v>191831.53999999998</v>
      </c>
    </row>
    <row r="13" spans="1:15" ht="17.25" customHeight="1" x14ac:dyDescent="0.2">
      <c r="A13" s="28" t="str">
        <f>A7</f>
        <v>Pension</v>
      </c>
      <c r="B13" s="176">
        <v>-113.176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16711.455999999998</v>
      </c>
      <c r="L13" s="171">
        <f t="shared" ref="L13:L15" si="2">SUM(B13:K13)</f>
        <v>16598.28</v>
      </c>
    </row>
    <row r="14" spans="1:15" ht="17.25" customHeight="1" x14ac:dyDescent="0.2">
      <c r="A14" s="28" t="str">
        <f>A8</f>
        <v>Permanent Health Insurance</v>
      </c>
      <c r="B14" s="176">
        <v>0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1">
        <f t="shared" si="2"/>
        <v>0</v>
      </c>
    </row>
    <row r="15" spans="1:15" ht="17.25" customHeight="1" x14ac:dyDescent="0.2">
      <c r="A15" s="30" t="str">
        <f>A9</f>
        <v>Linked Long Term Insurance</v>
      </c>
      <c r="B15" s="176">
        <v>0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1256.848</v>
      </c>
      <c r="K15" s="176">
        <v>0</v>
      </c>
      <c r="L15" s="171">
        <f t="shared" si="2"/>
        <v>1256.848</v>
      </c>
    </row>
    <row r="16" spans="1:15" ht="17.25" customHeight="1" x14ac:dyDescent="0.2">
      <c r="A16" s="31" t="str">
        <f>A10</f>
        <v>TOTAL</v>
      </c>
      <c r="B16" s="20">
        <f t="shared" ref="B16:K16" si="3">SUM(B12:B15)</f>
        <v>34983.756999999998</v>
      </c>
      <c r="C16" s="20">
        <f t="shared" si="3"/>
        <v>5750.3850000000002</v>
      </c>
      <c r="D16" s="20">
        <f t="shared" si="3"/>
        <v>0</v>
      </c>
      <c r="E16" s="20">
        <f t="shared" si="3"/>
        <v>73714.150999999998</v>
      </c>
      <c r="F16" s="20">
        <f t="shared" si="3"/>
        <v>0</v>
      </c>
      <c r="G16" s="20">
        <f t="shared" si="3"/>
        <v>0</v>
      </c>
      <c r="H16" s="20">
        <f t="shared" si="3"/>
        <v>285.38200000000001</v>
      </c>
      <c r="I16" s="20">
        <f t="shared" si="3"/>
        <v>325</v>
      </c>
      <c r="J16" s="20">
        <f t="shared" si="3"/>
        <v>59181.392</v>
      </c>
      <c r="K16" s="20">
        <f t="shared" si="3"/>
        <v>35446.600999999995</v>
      </c>
      <c r="L16" s="172">
        <f>SUM(L12:L15)</f>
        <v>209686.66799999998</v>
      </c>
    </row>
    <row r="17" spans="1:12" ht="30" customHeight="1" x14ac:dyDescent="0.2">
      <c r="A17" s="32" t="s">
        <v>41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73"/>
    </row>
    <row r="18" spans="1:12" ht="17.25" customHeight="1" x14ac:dyDescent="0.2">
      <c r="A18" s="28" t="str">
        <f>A12</f>
        <v>Life Assurance</v>
      </c>
      <c r="B18" s="176">
        <v>1122274.3589999999</v>
      </c>
      <c r="C18" s="176">
        <v>204494.56044000003</v>
      </c>
      <c r="D18" s="176">
        <v>3540.3539999999998</v>
      </c>
      <c r="E18" s="176">
        <v>305074.60200000001</v>
      </c>
      <c r="F18" s="176">
        <v>7364.3</v>
      </c>
      <c r="G18" s="176">
        <v>497096.21600000001</v>
      </c>
      <c r="H18" s="176">
        <v>112472.73699999999</v>
      </c>
      <c r="I18" s="176">
        <v>6133.9629999999997</v>
      </c>
      <c r="J18" s="176">
        <v>1786117.8729999999</v>
      </c>
      <c r="K18" s="176">
        <v>630811.39399999997</v>
      </c>
      <c r="L18" s="174">
        <f>SUM(B18:K18)</f>
        <v>4675380.3584400006</v>
      </c>
    </row>
    <row r="19" spans="1:12" ht="17.25" customHeight="1" x14ac:dyDescent="0.2">
      <c r="A19" s="28" t="str">
        <f>A13</f>
        <v>Pension</v>
      </c>
      <c r="B19" s="176">
        <v>60392.631000000001</v>
      </c>
      <c r="C19" s="176">
        <v>0</v>
      </c>
      <c r="D19" s="176">
        <v>0</v>
      </c>
      <c r="E19" s="176">
        <v>193335.54</v>
      </c>
      <c r="F19" s="176">
        <v>0</v>
      </c>
      <c r="G19" s="176">
        <v>0</v>
      </c>
      <c r="H19" s="176">
        <v>6475.4719999999998</v>
      </c>
      <c r="I19" s="176">
        <v>0</v>
      </c>
      <c r="J19" s="176">
        <v>19469.475999999999</v>
      </c>
      <c r="K19" s="176">
        <v>1563070.7609999999</v>
      </c>
      <c r="L19" s="174">
        <f t="shared" ref="L19:L21" si="4">SUM(B19:K19)</f>
        <v>1842743.88</v>
      </c>
    </row>
    <row r="20" spans="1:12" ht="17.25" customHeight="1" x14ac:dyDescent="0.2">
      <c r="A20" s="28" t="str">
        <f>A14</f>
        <v>Permanent Health Insurance</v>
      </c>
      <c r="B20" s="176">
        <v>0</v>
      </c>
      <c r="C20" s="176">
        <v>0</v>
      </c>
      <c r="D20" s="176">
        <v>0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5.2919999999999998</v>
      </c>
      <c r="K20" s="176">
        <v>2458.14</v>
      </c>
      <c r="L20" s="174">
        <f t="shared" si="4"/>
        <v>2463.4319999999998</v>
      </c>
    </row>
    <row r="21" spans="1:12" ht="17.25" customHeight="1" x14ac:dyDescent="0.2">
      <c r="A21" s="30" t="str">
        <f>A15</f>
        <v>Linked Long Term Insurance</v>
      </c>
      <c r="B21" s="176">
        <v>0</v>
      </c>
      <c r="C21" s="176">
        <v>0</v>
      </c>
      <c r="D21" s="176">
        <v>0</v>
      </c>
      <c r="E21" s="176">
        <v>0</v>
      </c>
      <c r="F21" s="176">
        <v>0</v>
      </c>
      <c r="G21" s="176">
        <v>0</v>
      </c>
      <c r="H21" s="176">
        <v>8612.7099999999991</v>
      </c>
      <c r="I21" s="176">
        <v>0</v>
      </c>
      <c r="J21" s="176">
        <v>72935.975000000006</v>
      </c>
      <c r="K21" s="176">
        <v>1273525.371</v>
      </c>
      <c r="L21" s="174">
        <f t="shared" si="4"/>
        <v>1355074.0560000001</v>
      </c>
    </row>
    <row r="22" spans="1:12" ht="17.25" customHeight="1" x14ac:dyDescent="0.2">
      <c r="A22" s="31" t="str">
        <f>A16</f>
        <v>TOTAL</v>
      </c>
      <c r="B22" s="20">
        <f t="shared" ref="B22:K22" si="5">SUM(B18:B21)</f>
        <v>1182666.99</v>
      </c>
      <c r="C22" s="20">
        <f t="shared" si="5"/>
        <v>204494.56044000003</v>
      </c>
      <c r="D22" s="20">
        <f t="shared" si="5"/>
        <v>3540.3539999999998</v>
      </c>
      <c r="E22" s="20">
        <f t="shared" si="5"/>
        <v>498410.14199999999</v>
      </c>
      <c r="F22" s="20">
        <f t="shared" si="5"/>
        <v>7364.3</v>
      </c>
      <c r="G22" s="20">
        <f t="shared" si="5"/>
        <v>497096.21600000001</v>
      </c>
      <c r="H22" s="20">
        <f t="shared" si="5"/>
        <v>127560.91899999999</v>
      </c>
      <c r="I22" s="20">
        <f t="shared" si="5"/>
        <v>6133.9629999999997</v>
      </c>
      <c r="J22" s="20">
        <f t="shared" si="5"/>
        <v>1878528.6159999999</v>
      </c>
      <c r="K22" s="20">
        <f t="shared" si="5"/>
        <v>3469865.6660000002</v>
      </c>
      <c r="L22" s="172">
        <f>SUM(L18:L21)</f>
        <v>7875661.7264400003</v>
      </c>
    </row>
    <row r="23" spans="1:12" x14ac:dyDescent="0.2">
      <c r="A23" s="25"/>
      <c r="B23" s="25"/>
    </row>
    <row r="24" spans="1:12" x14ac:dyDescent="0.2">
      <c r="A24" s="23" t="s">
        <v>54</v>
      </c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">
      <c r="A25" s="23" t="s">
        <v>76</v>
      </c>
      <c r="B25" s="23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">
      <c r="A26" s="34" t="s">
        <v>66</v>
      </c>
      <c r="B26" s="34"/>
      <c r="C26" s="25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3">
    <mergeCell ref="A1:L1"/>
    <mergeCell ref="A2:L2"/>
    <mergeCell ref="A3:L3"/>
  </mergeCells>
  <pageMargins left="0.7" right="0.7" top="0.75" bottom="0.75" header="0.3" footer="0.3"/>
  <pageSetup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" sqref="A3:L3"/>
    </sheetView>
  </sheetViews>
  <sheetFormatPr defaultRowHeight="12.75" x14ac:dyDescent="0.2"/>
  <cols>
    <col min="1" max="1" width="49.42578125" style="22" customWidth="1"/>
    <col min="2" max="2" width="12.5703125" style="22" customWidth="1"/>
    <col min="3" max="3" width="12.5703125" style="22" bestFit="1" customWidth="1"/>
    <col min="4" max="4" width="12.5703125" style="22" customWidth="1"/>
    <col min="5" max="5" width="12.5703125" style="22" bestFit="1" customWidth="1"/>
    <col min="6" max="6" width="12.5703125" style="22" customWidth="1"/>
    <col min="7" max="7" width="12.5703125" style="22" bestFit="1" customWidth="1"/>
    <col min="8" max="8" width="21.7109375" style="22" customWidth="1"/>
    <col min="9" max="9" width="15.85546875" style="22" customWidth="1"/>
    <col min="10" max="10" width="14.85546875" style="22" bestFit="1" customWidth="1"/>
    <col min="11" max="11" width="14.85546875" style="22" customWidth="1"/>
    <col min="12" max="12" width="16.28515625" style="22" bestFit="1" customWidth="1"/>
  </cols>
  <sheetData>
    <row r="1" spans="1:14" s="33" customFormat="1" ht="20.100000000000001" customHeight="1" x14ac:dyDescent="0.25">
      <c r="A1" s="178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4" s="33" customFormat="1" ht="20.100000000000001" customHeight="1" x14ac:dyDescent="0.25">
      <c r="A2" s="178" t="s">
        <v>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4" x14ac:dyDescent="0.2">
      <c r="A3" s="179" t="s">
        <v>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4" s="7" customFormat="1" ht="54.75" customHeight="1" x14ac:dyDescent="0.2">
      <c r="A4" s="26" t="s">
        <v>3</v>
      </c>
      <c r="B4" s="15" t="s">
        <v>73</v>
      </c>
      <c r="C4" s="15" t="s">
        <v>43</v>
      </c>
      <c r="D4" s="15" t="s">
        <v>67</v>
      </c>
      <c r="E4" s="15" t="s">
        <v>44</v>
      </c>
      <c r="F4" s="15" t="s">
        <v>68</v>
      </c>
      <c r="G4" s="15" t="s">
        <v>12</v>
      </c>
      <c r="H4" s="175" t="s">
        <v>75</v>
      </c>
      <c r="I4" s="15" t="s">
        <v>69</v>
      </c>
      <c r="J4" s="16" t="s">
        <v>48</v>
      </c>
      <c r="K4" s="16" t="s">
        <v>64</v>
      </c>
      <c r="L4" s="17" t="s">
        <v>17</v>
      </c>
    </row>
    <row r="5" spans="1:14" s="2" customFormat="1" ht="30" customHeight="1" x14ac:dyDescent="0.2">
      <c r="A5" s="27" t="s">
        <v>61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70"/>
    </row>
    <row r="6" spans="1:14" ht="17.25" customHeight="1" x14ac:dyDescent="0.2">
      <c r="A6" s="28" t="s">
        <v>50</v>
      </c>
      <c r="B6" s="167">
        <f>955335770/1000</f>
        <v>955335.77</v>
      </c>
      <c r="C6" s="167">
        <v>194503.44099999999</v>
      </c>
      <c r="D6" s="167">
        <v>3661.1010000000001</v>
      </c>
      <c r="E6" s="167">
        <v>346531.00199999998</v>
      </c>
      <c r="F6" s="167">
        <v>6602.2610000000004</v>
      </c>
      <c r="G6" s="167">
        <v>519398.46600000001</v>
      </c>
      <c r="H6" s="167">
        <v>89661.251999999993</v>
      </c>
      <c r="I6" s="167">
        <v>8006.8989299999994</v>
      </c>
      <c r="J6" s="167">
        <v>1636310.2</v>
      </c>
      <c r="K6" s="167">
        <v>786295.90099999995</v>
      </c>
      <c r="L6" s="171">
        <f>SUM(B6:K6)</f>
        <v>4546306.2929299995</v>
      </c>
      <c r="N6" s="166"/>
    </row>
    <row r="7" spans="1:14" ht="17.25" customHeight="1" x14ac:dyDescent="0.2">
      <c r="A7" s="28" t="s">
        <v>51</v>
      </c>
      <c r="B7" s="167">
        <f>29033467/1000</f>
        <v>29033.467000000001</v>
      </c>
      <c r="C7" s="167">
        <v>21497.083999999999</v>
      </c>
      <c r="D7" s="167">
        <v>0</v>
      </c>
      <c r="E7" s="167">
        <v>500492.18699999998</v>
      </c>
      <c r="F7" s="167">
        <v>0</v>
      </c>
      <c r="G7" s="167">
        <v>0</v>
      </c>
      <c r="H7" s="167">
        <v>6381.8519999999999</v>
      </c>
      <c r="I7" s="167">
        <v>0</v>
      </c>
      <c r="J7" s="167">
        <v>18831.356</v>
      </c>
      <c r="K7" s="167">
        <v>1410473.3740000001</v>
      </c>
      <c r="L7" s="171">
        <f t="shared" ref="L7:L9" si="0">SUM(B7:K7)</f>
        <v>1986709.32</v>
      </c>
    </row>
    <row r="8" spans="1:14" ht="17.25" customHeight="1" x14ac:dyDescent="0.2">
      <c r="A8" s="28" t="s">
        <v>52</v>
      </c>
      <c r="B8" s="167"/>
      <c r="C8" s="167">
        <v>0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62.622999999999998</v>
      </c>
      <c r="K8" s="167">
        <v>2821.1570000000002</v>
      </c>
      <c r="L8" s="171">
        <f t="shared" si="0"/>
        <v>2883.78</v>
      </c>
    </row>
    <row r="9" spans="1:14" ht="17.25" customHeight="1" x14ac:dyDescent="0.2">
      <c r="A9" s="30" t="s">
        <v>53</v>
      </c>
      <c r="B9" s="168"/>
      <c r="C9" s="167">
        <v>0</v>
      </c>
      <c r="D9" s="167">
        <v>0</v>
      </c>
      <c r="E9" s="167">
        <v>215607.49900000001</v>
      </c>
      <c r="F9" s="167">
        <v>0</v>
      </c>
      <c r="G9" s="167">
        <v>0</v>
      </c>
      <c r="H9" s="167">
        <v>842.16600000000005</v>
      </c>
      <c r="I9" s="167">
        <v>0</v>
      </c>
      <c r="J9" s="167">
        <v>46052.853999999999</v>
      </c>
      <c r="K9" s="167">
        <v>1262373.1510000001</v>
      </c>
      <c r="L9" s="171">
        <f t="shared" si="0"/>
        <v>1524875.6700000002</v>
      </c>
    </row>
    <row r="10" spans="1:14" ht="17.25" customHeight="1" x14ac:dyDescent="0.2">
      <c r="A10" s="31" t="s">
        <v>17</v>
      </c>
      <c r="B10" s="20">
        <f t="shared" ref="B10:K10" si="1">SUM(B6:B9)</f>
        <v>984369.23699999996</v>
      </c>
      <c r="C10" s="20">
        <f t="shared" si="1"/>
        <v>216000.52499999999</v>
      </c>
      <c r="D10" s="20">
        <f t="shared" si="1"/>
        <v>3661.1010000000001</v>
      </c>
      <c r="E10" s="20">
        <f t="shared" si="1"/>
        <v>1062630.6880000001</v>
      </c>
      <c r="F10" s="20">
        <f t="shared" si="1"/>
        <v>6602.2610000000004</v>
      </c>
      <c r="G10" s="20">
        <f t="shared" si="1"/>
        <v>519398.46600000001</v>
      </c>
      <c r="H10" s="20">
        <f t="shared" si="1"/>
        <v>96885.26999999999</v>
      </c>
      <c r="I10" s="20">
        <f t="shared" si="1"/>
        <v>8006.8989299999994</v>
      </c>
      <c r="J10" s="20">
        <f t="shared" si="1"/>
        <v>1701257.0329999998</v>
      </c>
      <c r="K10" s="20">
        <f t="shared" si="1"/>
        <v>3461963.5830000001</v>
      </c>
      <c r="L10" s="172">
        <f>SUM(L6:L9)</f>
        <v>8060775.06293</v>
      </c>
    </row>
    <row r="11" spans="1:14" ht="30" customHeight="1" x14ac:dyDescent="0.2">
      <c r="A11" s="32" t="s">
        <v>62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3"/>
    </row>
    <row r="12" spans="1:14" ht="17.25" customHeight="1" x14ac:dyDescent="0.2">
      <c r="A12" s="28" t="str">
        <f>A6</f>
        <v>Life Assurance</v>
      </c>
      <c r="B12" s="167">
        <v>5236.6270000000004</v>
      </c>
      <c r="C12" s="167"/>
      <c r="D12" s="167"/>
      <c r="E12" s="167">
        <v>42227.792000000001</v>
      </c>
      <c r="F12" s="167">
        <v>0</v>
      </c>
      <c r="G12" s="167">
        <v>0</v>
      </c>
      <c r="H12" s="167">
        <v>4580.402</v>
      </c>
      <c r="I12" s="167">
        <v>0</v>
      </c>
      <c r="J12" s="167">
        <v>31607.831999999999</v>
      </c>
      <c r="K12" s="167">
        <v>33839.406000000003</v>
      </c>
      <c r="L12" s="171">
        <f>SUM(B12:K12)</f>
        <v>117492.05900000001</v>
      </c>
    </row>
    <row r="13" spans="1:14" ht="17.25" customHeight="1" x14ac:dyDescent="0.2">
      <c r="A13" s="28" t="str">
        <f>A7</f>
        <v>Pension</v>
      </c>
      <c r="B13" s="167">
        <v>113.176</v>
      </c>
      <c r="C13" s="167"/>
      <c r="D13" s="167"/>
      <c r="E13" s="167">
        <v>1154.7639999999999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18836.651999999998</v>
      </c>
      <c r="L13" s="171">
        <f t="shared" ref="L13:L15" si="2">SUM(B13:K13)</f>
        <v>20104.591999999997</v>
      </c>
    </row>
    <row r="14" spans="1:14" ht="17.25" customHeight="1" x14ac:dyDescent="0.2">
      <c r="A14" s="28" t="str">
        <f>A8</f>
        <v>Permanent Health Insurance</v>
      </c>
      <c r="B14" s="167"/>
      <c r="C14" s="167"/>
      <c r="D14" s="167"/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71">
        <f t="shared" si="2"/>
        <v>0</v>
      </c>
    </row>
    <row r="15" spans="1:14" ht="17.25" customHeight="1" x14ac:dyDescent="0.2">
      <c r="A15" s="30" t="str">
        <f>A9</f>
        <v>Linked Long Term Insurance</v>
      </c>
      <c r="B15" s="168"/>
      <c r="C15" s="168"/>
      <c r="D15" s="168"/>
      <c r="E15" s="167">
        <v>2692.0529999999999</v>
      </c>
      <c r="F15" s="167">
        <v>0</v>
      </c>
      <c r="G15" s="167">
        <v>0</v>
      </c>
      <c r="H15" s="167">
        <v>0</v>
      </c>
      <c r="I15" s="167">
        <v>0</v>
      </c>
      <c r="J15" s="167">
        <v>1080.088</v>
      </c>
      <c r="K15" s="167">
        <v>0</v>
      </c>
      <c r="L15" s="171">
        <f t="shared" si="2"/>
        <v>3772.1409999999996</v>
      </c>
    </row>
    <row r="16" spans="1:14" ht="17.25" customHeight="1" x14ac:dyDescent="0.2">
      <c r="A16" s="31" t="str">
        <f>A10</f>
        <v>TOTAL</v>
      </c>
      <c r="B16" s="20">
        <f t="shared" ref="B16:K16" si="3">SUM(B12:B15)</f>
        <v>5349.8030000000008</v>
      </c>
      <c r="C16" s="20">
        <f t="shared" si="3"/>
        <v>0</v>
      </c>
      <c r="D16" s="20">
        <f t="shared" si="3"/>
        <v>0</v>
      </c>
      <c r="E16" s="20">
        <f t="shared" si="3"/>
        <v>46074.609000000004</v>
      </c>
      <c r="F16" s="20">
        <f t="shared" si="3"/>
        <v>0</v>
      </c>
      <c r="G16" s="20">
        <f t="shared" si="3"/>
        <v>0</v>
      </c>
      <c r="H16" s="20">
        <f t="shared" si="3"/>
        <v>4580.402</v>
      </c>
      <c r="I16" s="20">
        <f t="shared" si="3"/>
        <v>0</v>
      </c>
      <c r="J16" s="20">
        <f t="shared" si="3"/>
        <v>32687.919999999998</v>
      </c>
      <c r="K16" s="20">
        <f t="shared" si="3"/>
        <v>52676.058000000005</v>
      </c>
      <c r="L16" s="172">
        <f>SUM(L12:L15)</f>
        <v>141368.79200000002</v>
      </c>
    </row>
    <row r="17" spans="1:12" ht="30" customHeight="1" x14ac:dyDescent="0.2">
      <c r="A17" s="32" t="s">
        <v>41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73"/>
    </row>
    <row r="18" spans="1:12" ht="17.25" customHeight="1" x14ac:dyDescent="0.2">
      <c r="A18" s="28" t="str">
        <f>A12</f>
        <v>Life Assurance</v>
      </c>
      <c r="B18" s="167">
        <v>960572.397</v>
      </c>
      <c r="C18" s="167">
        <v>194503.44099999999</v>
      </c>
      <c r="D18" s="167">
        <v>3661.1010000000001</v>
      </c>
      <c r="E18" s="167">
        <v>304303.21000000002</v>
      </c>
      <c r="F18" s="167">
        <v>6602.2610000000004</v>
      </c>
      <c r="G18" s="167">
        <v>519398.46600000001</v>
      </c>
      <c r="H18" s="167">
        <v>85080.85</v>
      </c>
      <c r="I18" s="167">
        <v>8006.8989299999994</v>
      </c>
      <c r="J18" s="167">
        <v>1604702.368</v>
      </c>
      <c r="K18" s="167">
        <v>752456.495</v>
      </c>
      <c r="L18" s="173">
        <f>SUM(B18:K18)</f>
        <v>4439287.4879299998</v>
      </c>
    </row>
    <row r="19" spans="1:12" ht="17.25" customHeight="1" x14ac:dyDescent="0.2">
      <c r="A19" s="28" t="str">
        <f>A13</f>
        <v>Pension</v>
      </c>
      <c r="B19" s="167">
        <v>29146.643</v>
      </c>
      <c r="C19" s="167">
        <v>21497.083999999999</v>
      </c>
      <c r="D19" s="167">
        <v>0</v>
      </c>
      <c r="E19" s="167">
        <v>499337.42300000001</v>
      </c>
      <c r="F19" s="167">
        <v>0</v>
      </c>
      <c r="G19" s="167">
        <v>0</v>
      </c>
      <c r="H19" s="167">
        <v>6381.8519999999999</v>
      </c>
      <c r="I19" s="167">
        <v>0</v>
      </c>
      <c r="J19" s="167">
        <v>18831.356</v>
      </c>
      <c r="K19" s="167">
        <v>1391636.7220000001</v>
      </c>
      <c r="L19" s="173">
        <f t="shared" ref="L19:L21" si="4">SUM(B19:K19)</f>
        <v>1966831.08</v>
      </c>
    </row>
    <row r="20" spans="1:12" ht="17.25" customHeight="1" x14ac:dyDescent="0.2">
      <c r="A20" s="28" t="str">
        <f>A14</f>
        <v>Permanent Health Insurance</v>
      </c>
      <c r="B20" s="167"/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62.622999999999998</v>
      </c>
      <c r="K20" s="167">
        <v>2821.1570000000002</v>
      </c>
      <c r="L20" s="173">
        <f t="shared" si="4"/>
        <v>2883.78</v>
      </c>
    </row>
    <row r="21" spans="1:12" ht="17.25" customHeight="1" x14ac:dyDescent="0.2">
      <c r="A21" s="30" t="str">
        <f>A15</f>
        <v>Linked Long Term Insurance</v>
      </c>
      <c r="B21" s="168"/>
      <c r="C21" s="167">
        <v>0</v>
      </c>
      <c r="D21" s="167">
        <v>0</v>
      </c>
      <c r="E21" s="167">
        <v>212915.446</v>
      </c>
      <c r="F21" s="167">
        <v>0</v>
      </c>
      <c r="G21" s="167">
        <v>0</v>
      </c>
      <c r="H21" s="167">
        <v>842.16600000000005</v>
      </c>
      <c r="I21" s="167">
        <v>0</v>
      </c>
      <c r="J21" s="167">
        <v>44972.766000000003</v>
      </c>
      <c r="K21" s="167">
        <v>1262373.1510000001</v>
      </c>
      <c r="L21" s="173">
        <f t="shared" si="4"/>
        <v>1521103.5290000001</v>
      </c>
    </row>
    <row r="22" spans="1:12" ht="17.25" customHeight="1" x14ac:dyDescent="0.2">
      <c r="A22" s="31" t="str">
        <f>A16</f>
        <v>TOTAL</v>
      </c>
      <c r="B22" s="20">
        <f t="shared" ref="B22:K22" si="5">SUM(B18:B21)</f>
        <v>989719.04000000004</v>
      </c>
      <c r="C22" s="20">
        <f t="shared" si="5"/>
        <v>216000.52499999999</v>
      </c>
      <c r="D22" s="20">
        <f t="shared" si="5"/>
        <v>3661.1010000000001</v>
      </c>
      <c r="E22" s="20">
        <f t="shared" si="5"/>
        <v>1016556.079</v>
      </c>
      <c r="F22" s="20">
        <f t="shared" si="5"/>
        <v>6602.2610000000004</v>
      </c>
      <c r="G22" s="20">
        <f t="shared" si="5"/>
        <v>519398.46600000001</v>
      </c>
      <c r="H22" s="20">
        <f t="shared" si="5"/>
        <v>92304.868000000002</v>
      </c>
      <c r="I22" s="20">
        <f t="shared" si="5"/>
        <v>8006.8989299999994</v>
      </c>
      <c r="J22" s="20">
        <f t="shared" si="5"/>
        <v>1668569.1129999999</v>
      </c>
      <c r="K22" s="20">
        <f t="shared" si="5"/>
        <v>3409287.5250000004</v>
      </c>
      <c r="L22" s="172">
        <f>SUM(L18:L21)</f>
        <v>7930105.8769300003</v>
      </c>
    </row>
    <row r="23" spans="1:12" x14ac:dyDescent="0.2">
      <c r="A23" s="25"/>
      <c r="B23" s="25"/>
    </row>
    <row r="24" spans="1:12" x14ac:dyDescent="0.2">
      <c r="A24" s="23" t="s">
        <v>54</v>
      </c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">
      <c r="A25" s="23" t="s">
        <v>76</v>
      </c>
      <c r="B25" s="23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">
      <c r="A26" s="34" t="s">
        <v>66</v>
      </c>
      <c r="B26" s="34"/>
      <c r="C26" s="25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3">
    <mergeCell ref="A1:L1"/>
    <mergeCell ref="A2:L2"/>
    <mergeCell ref="A3:L3"/>
  </mergeCells>
  <pageMargins left="0.7" right="0.7" top="0.75" bottom="0.75" header="0.3" footer="0.3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workbookViewId="0">
      <pane xSplit="1" ySplit="4" topLeftCell="B5" activePane="bottomRight" state="frozen"/>
      <selection activeCell="F19" sqref="F19"/>
      <selection pane="topRight" activeCell="F19" sqref="F19"/>
      <selection pane="bottomLeft" activeCell="F19" sqref="F19"/>
      <selection pane="bottomRight" activeCell="A3" sqref="A3:L3"/>
    </sheetView>
  </sheetViews>
  <sheetFormatPr defaultRowHeight="12.75" x14ac:dyDescent="0.2"/>
  <cols>
    <col min="1" max="1" width="49.42578125" style="22" customWidth="1"/>
    <col min="2" max="2" width="12.5703125" style="22" customWidth="1"/>
    <col min="3" max="3" width="12.5703125" style="22" bestFit="1" customWidth="1"/>
    <col min="4" max="4" width="12.5703125" style="22" customWidth="1"/>
    <col min="5" max="5" width="12.5703125" style="22" bestFit="1" customWidth="1"/>
    <col min="6" max="6" width="12.5703125" style="22" customWidth="1"/>
    <col min="7" max="7" width="12.5703125" style="22" bestFit="1" customWidth="1"/>
    <col min="8" max="8" width="21.85546875" style="22" customWidth="1"/>
    <col min="9" max="9" width="15.85546875" style="22" customWidth="1"/>
    <col min="10" max="10" width="14.85546875" style="22" bestFit="1" customWidth="1"/>
    <col min="11" max="11" width="14.85546875" style="22" customWidth="1"/>
    <col min="12" max="12" width="16.28515625" style="22" bestFit="1" customWidth="1"/>
  </cols>
  <sheetData>
    <row r="1" spans="1:14" s="33" customFormat="1" ht="20.100000000000001" customHeight="1" x14ac:dyDescent="0.25">
      <c r="A1" s="178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4" s="33" customFormat="1" ht="20.100000000000001" customHeight="1" x14ac:dyDescent="0.25">
      <c r="A2" s="178" t="s">
        <v>72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4" x14ac:dyDescent="0.2">
      <c r="A3" s="179" t="s">
        <v>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4" s="7" customFormat="1" ht="48" customHeight="1" x14ac:dyDescent="0.2">
      <c r="A4" s="26" t="s">
        <v>3</v>
      </c>
      <c r="B4" s="15" t="s">
        <v>73</v>
      </c>
      <c r="C4" s="15" t="s">
        <v>43</v>
      </c>
      <c r="D4" s="15" t="s">
        <v>67</v>
      </c>
      <c r="E4" s="15" t="s">
        <v>44</v>
      </c>
      <c r="F4" s="15" t="s">
        <v>68</v>
      </c>
      <c r="G4" s="15" t="s">
        <v>12</v>
      </c>
      <c r="H4" s="175" t="s">
        <v>75</v>
      </c>
      <c r="I4" s="15" t="s">
        <v>69</v>
      </c>
      <c r="J4" s="16" t="s">
        <v>48</v>
      </c>
      <c r="K4" s="16" t="s">
        <v>64</v>
      </c>
      <c r="L4" s="17" t="s">
        <v>17</v>
      </c>
    </row>
    <row r="5" spans="1:14" s="2" customFormat="1" ht="30" customHeight="1" x14ac:dyDescent="0.2">
      <c r="A5" s="27" t="s">
        <v>61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70"/>
    </row>
    <row r="6" spans="1:14" ht="17.25" customHeight="1" x14ac:dyDescent="0.2">
      <c r="A6" s="28" t="s">
        <v>50</v>
      </c>
      <c r="B6" s="167">
        <f>804108634/1000</f>
        <v>804108.63399999996</v>
      </c>
      <c r="C6" s="167">
        <v>185730.34099999999</v>
      </c>
      <c r="D6" s="167">
        <v>4488.3869999999997</v>
      </c>
      <c r="E6" s="167">
        <v>344733.81</v>
      </c>
      <c r="F6" s="167">
        <v>10929.828</v>
      </c>
      <c r="G6" s="167">
        <v>442670.68199999997</v>
      </c>
      <c r="H6" s="167">
        <v>87998.826000000001</v>
      </c>
      <c r="I6" s="167">
        <v>10090.062</v>
      </c>
      <c r="J6" s="24">
        <v>1614197.986</v>
      </c>
      <c r="K6" s="167">
        <v>827050.69099999999</v>
      </c>
      <c r="L6" s="171">
        <f>SUM(B6:K6)</f>
        <v>4331999.2469999995</v>
      </c>
      <c r="N6" s="166"/>
    </row>
    <row r="7" spans="1:14" ht="17.25" customHeight="1" x14ac:dyDescent="0.2">
      <c r="A7" s="28" t="s">
        <v>51</v>
      </c>
      <c r="B7" s="167">
        <f>37519902/1000</f>
        <v>37519.902000000002</v>
      </c>
      <c r="C7" s="167">
        <v>19934.719000000001</v>
      </c>
      <c r="D7" s="167">
        <v>0</v>
      </c>
      <c r="E7" s="167">
        <v>124240.122</v>
      </c>
      <c r="F7" s="167">
        <v>0</v>
      </c>
      <c r="G7" s="167">
        <v>0</v>
      </c>
      <c r="H7" s="167">
        <v>14503.2</v>
      </c>
      <c r="I7" s="167">
        <v>0</v>
      </c>
      <c r="J7" s="24">
        <v>17012.495999999999</v>
      </c>
      <c r="K7" s="167">
        <v>1572887.4569999999</v>
      </c>
      <c r="L7" s="171">
        <f t="shared" ref="L7:L9" si="0">SUM(B7:K7)</f>
        <v>1786097.8959999999</v>
      </c>
    </row>
    <row r="8" spans="1:14" ht="17.25" customHeight="1" x14ac:dyDescent="0.2">
      <c r="A8" s="28" t="s">
        <v>52</v>
      </c>
      <c r="B8" s="167"/>
      <c r="C8" s="167">
        <v>0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24">
        <v>89.992999999999995</v>
      </c>
      <c r="K8" s="167">
        <v>3232.3620000000001</v>
      </c>
      <c r="L8" s="171">
        <f t="shared" si="0"/>
        <v>3322.355</v>
      </c>
    </row>
    <row r="9" spans="1:14" ht="17.25" customHeight="1" x14ac:dyDescent="0.2">
      <c r="A9" s="30" t="s">
        <v>53</v>
      </c>
      <c r="B9" s="168"/>
      <c r="C9" s="168">
        <v>0</v>
      </c>
      <c r="D9" s="168">
        <v>0</v>
      </c>
      <c r="E9" s="168">
        <v>153937.802</v>
      </c>
      <c r="F9" s="168">
        <v>0</v>
      </c>
      <c r="G9" s="168">
        <v>0</v>
      </c>
      <c r="H9" s="168">
        <v>21442.992999999999</v>
      </c>
      <c r="I9" s="168">
        <v>0</v>
      </c>
      <c r="J9" s="169">
        <v>66714.979000000007</v>
      </c>
      <c r="K9" s="168">
        <v>1332871.879</v>
      </c>
      <c r="L9" s="171">
        <f t="shared" si="0"/>
        <v>1574967.6529999999</v>
      </c>
    </row>
    <row r="10" spans="1:14" ht="17.25" customHeight="1" x14ac:dyDescent="0.2">
      <c r="A10" s="31" t="s">
        <v>17</v>
      </c>
      <c r="B10" s="20">
        <f t="shared" ref="B10:K10" si="1">SUM(B6:B9)</f>
        <v>841628.53599999996</v>
      </c>
      <c r="C10" s="20">
        <f t="shared" si="1"/>
        <v>205665.06</v>
      </c>
      <c r="D10" s="20">
        <f t="shared" si="1"/>
        <v>4488.3869999999997</v>
      </c>
      <c r="E10" s="20">
        <f t="shared" si="1"/>
        <v>622911.73400000005</v>
      </c>
      <c r="F10" s="20">
        <f t="shared" si="1"/>
        <v>10929.828</v>
      </c>
      <c r="G10" s="20">
        <f t="shared" si="1"/>
        <v>442670.68199999997</v>
      </c>
      <c r="H10" s="20">
        <f t="shared" si="1"/>
        <v>123945.019</v>
      </c>
      <c r="I10" s="20">
        <f t="shared" si="1"/>
        <v>10090.062</v>
      </c>
      <c r="J10" s="20">
        <f t="shared" si="1"/>
        <v>1698015.4540000001</v>
      </c>
      <c r="K10" s="20">
        <f t="shared" si="1"/>
        <v>3736042.3890000004</v>
      </c>
      <c r="L10" s="172">
        <f>SUM(L6:L9)</f>
        <v>7696387.1509999996</v>
      </c>
    </row>
    <row r="11" spans="1:14" ht="30" customHeight="1" x14ac:dyDescent="0.2">
      <c r="A11" s="32" t="s">
        <v>62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3"/>
    </row>
    <row r="12" spans="1:14" ht="17.25" customHeight="1" x14ac:dyDescent="0.2">
      <c r="A12" s="28" t="str">
        <f>A6</f>
        <v>Life Assurance</v>
      </c>
      <c r="B12" s="167">
        <v>17017.412</v>
      </c>
      <c r="C12" s="167">
        <v>0</v>
      </c>
      <c r="D12" s="167">
        <v>0</v>
      </c>
      <c r="E12" s="167">
        <v>29116.99</v>
      </c>
      <c r="F12" s="167">
        <v>0</v>
      </c>
      <c r="G12" s="167">
        <v>0</v>
      </c>
      <c r="H12" s="167">
        <v>3697.3270000000002</v>
      </c>
      <c r="I12" s="167">
        <v>0</v>
      </c>
      <c r="J12" s="24">
        <v>54819.987999999998</v>
      </c>
      <c r="K12" s="167">
        <v>28805.37</v>
      </c>
      <c r="L12" s="171">
        <f>SUM(B12:K12)</f>
        <v>133457.087</v>
      </c>
    </row>
    <row r="13" spans="1:14" ht="17.25" customHeight="1" x14ac:dyDescent="0.2">
      <c r="A13" s="28" t="str">
        <f>A7</f>
        <v>Pension</v>
      </c>
      <c r="B13" s="167"/>
      <c r="C13" s="167">
        <v>0</v>
      </c>
      <c r="D13" s="167">
        <v>0</v>
      </c>
      <c r="E13" s="167">
        <v>132.53200000000001</v>
      </c>
      <c r="F13" s="167">
        <v>0</v>
      </c>
      <c r="G13" s="167">
        <v>0</v>
      </c>
      <c r="H13" s="167">
        <v>0</v>
      </c>
      <c r="I13" s="167">
        <v>0</v>
      </c>
      <c r="J13" s="24">
        <v>0</v>
      </c>
      <c r="K13" s="167">
        <v>2200.2429999999999</v>
      </c>
      <c r="L13" s="171">
        <f t="shared" ref="L13:L15" si="2">SUM(B13:K13)</f>
        <v>2332.7750000000001</v>
      </c>
    </row>
    <row r="14" spans="1:14" ht="17.25" customHeight="1" x14ac:dyDescent="0.2">
      <c r="A14" s="28" t="str">
        <f>A8</f>
        <v>Permanent Health Insurance</v>
      </c>
      <c r="B14" s="167"/>
      <c r="C14" s="167">
        <v>0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24">
        <v>0</v>
      </c>
      <c r="K14" s="167">
        <v>150.81</v>
      </c>
      <c r="L14" s="171">
        <f t="shared" si="2"/>
        <v>150.81</v>
      </c>
    </row>
    <row r="15" spans="1:14" ht="17.25" customHeight="1" x14ac:dyDescent="0.2">
      <c r="A15" s="30" t="str">
        <f>A9</f>
        <v>Linked Long Term Insurance</v>
      </c>
      <c r="B15" s="168"/>
      <c r="C15" s="168">
        <v>0</v>
      </c>
      <c r="D15" s="168">
        <v>0</v>
      </c>
      <c r="E15" s="168">
        <v>3222.0949999999998</v>
      </c>
      <c r="F15" s="168">
        <v>0</v>
      </c>
      <c r="G15" s="168">
        <v>0</v>
      </c>
      <c r="H15" s="168">
        <v>0</v>
      </c>
      <c r="I15" s="168">
        <v>0</v>
      </c>
      <c r="J15" s="169">
        <v>732.58100000000002</v>
      </c>
      <c r="K15" s="168">
        <v>0</v>
      </c>
      <c r="L15" s="171">
        <f t="shared" si="2"/>
        <v>3954.6759999999999</v>
      </c>
    </row>
    <row r="16" spans="1:14" ht="17.25" customHeight="1" x14ac:dyDescent="0.2">
      <c r="A16" s="31" t="str">
        <f>A10</f>
        <v>TOTAL</v>
      </c>
      <c r="B16" s="20">
        <f t="shared" ref="B16:K16" si="3">SUM(B12:B15)</f>
        <v>17017.412</v>
      </c>
      <c r="C16" s="20">
        <f t="shared" si="3"/>
        <v>0</v>
      </c>
      <c r="D16" s="20">
        <f t="shared" si="3"/>
        <v>0</v>
      </c>
      <c r="E16" s="20">
        <f t="shared" si="3"/>
        <v>32471.617000000002</v>
      </c>
      <c r="F16" s="20">
        <f t="shared" si="3"/>
        <v>0</v>
      </c>
      <c r="G16" s="20">
        <f t="shared" si="3"/>
        <v>0</v>
      </c>
      <c r="H16" s="20">
        <f t="shared" si="3"/>
        <v>3697.3270000000002</v>
      </c>
      <c r="I16" s="20">
        <f t="shared" si="3"/>
        <v>0</v>
      </c>
      <c r="J16" s="20">
        <f t="shared" si="3"/>
        <v>55552.568999999996</v>
      </c>
      <c r="K16" s="20">
        <f t="shared" si="3"/>
        <v>31156.422999999999</v>
      </c>
      <c r="L16" s="172">
        <f>SUM(L12:L15)</f>
        <v>139895.348</v>
      </c>
    </row>
    <row r="17" spans="1:12" ht="30" customHeight="1" x14ac:dyDescent="0.2">
      <c r="A17" s="32" t="s">
        <v>41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73"/>
    </row>
    <row r="18" spans="1:12" ht="17.25" customHeight="1" x14ac:dyDescent="0.2">
      <c r="A18" s="28" t="str">
        <f>A12</f>
        <v>Life Assurance</v>
      </c>
      <c r="B18" s="167">
        <f>787091222/1000</f>
        <v>787091.22199999995</v>
      </c>
      <c r="C18" s="167">
        <v>185730.34099999999</v>
      </c>
      <c r="D18" s="167">
        <v>4488.3869999999997</v>
      </c>
      <c r="E18" s="167">
        <v>315616.82</v>
      </c>
      <c r="F18" s="167">
        <v>10929.828</v>
      </c>
      <c r="G18" s="167">
        <v>442670.68199999997</v>
      </c>
      <c r="H18" s="167">
        <v>84301.498999999996</v>
      </c>
      <c r="I18" s="167">
        <v>10090.062</v>
      </c>
      <c r="J18" s="24">
        <v>1559377.9979999999</v>
      </c>
      <c r="K18" s="167">
        <v>798245.321</v>
      </c>
      <c r="L18" s="174">
        <f>SUM(B18:K18)</f>
        <v>4198542.16</v>
      </c>
    </row>
    <row r="19" spans="1:12" ht="17.25" customHeight="1" x14ac:dyDescent="0.2">
      <c r="A19" s="28" t="str">
        <f>A13</f>
        <v>Pension</v>
      </c>
      <c r="B19" s="167">
        <f>37519902/1000</f>
        <v>37519.902000000002</v>
      </c>
      <c r="C19" s="167">
        <v>19934.719000000001</v>
      </c>
      <c r="D19" s="167">
        <v>0</v>
      </c>
      <c r="E19" s="167">
        <v>124107.59</v>
      </c>
      <c r="F19" s="167">
        <v>0</v>
      </c>
      <c r="G19" s="167">
        <v>0</v>
      </c>
      <c r="H19" s="167">
        <v>14503.2</v>
      </c>
      <c r="I19" s="167">
        <v>0</v>
      </c>
      <c r="J19" s="24">
        <v>17012.495999999999</v>
      </c>
      <c r="K19" s="167">
        <v>1570687.2139999999</v>
      </c>
      <c r="L19" s="174">
        <f t="shared" ref="L19:L21" si="4">SUM(B19:K19)</f>
        <v>1783765.1209999998</v>
      </c>
    </row>
    <row r="20" spans="1:12" ht="17.25" customHeight="1" x14ac:dyDescent="0.2">
      <c r="A20" s="28" t="str">
        <f>A14</f>
        <v>Permanent Health Insurance</v>
      </c>
      <c r="B20" s="167"/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24">
        <v>89.992999999999995</v>
      </c>
      <c r="K20" s="167">
        <v>3081.5520000000001</v>
      </c>
      <c r="L20" s="174">
        <f t="shared" si="4"/>
        <v>3171.5450000000001</v>
      </c>
    </row>
    <row r="21" spans="1:12" ht="17.25" customHeight="1" x14ac:dyDescent="0.2">
      <c r="A21" s="30" t="str">
        <f>A15</f>
        <v>Linked Long Term Insurance</v>
      </c>
      <c r="B21" s="168"/>
      <c r="C21" s="168">
        <v>0</v>
      </c>
      <c r="D21" s="168">
        <v>0</v>
      </c>
      <c r="E21" s="168">
        <v>150715.70699999999</v>
      </c>
      <c r="F21" s="168">
        <v>0</v>
      </c>
      <c r="G21" s="168">
        <v>0</v>
      </c>
      <c r="H21" s="168">
        <v>21442.992999999999</v>
      </c>
      <c r="I21" s="168">
        <v>0</v>
      </c>
      <c r="J21" s="169">
        <v>65982.398000000001</v>
      </c>
      <c r="K21" s="168">
        <v>1332871.879</v>
      </c>
      <c r="L21" s="174">
        <f t="shared" si="4"/>
        <v>1571012.977</v>
      </c>
    </row>
    <row r="22" spans="1:12" ht="17.25" customHeight="1" x14ac:dyDescent="0.2">
      <c r="A22" s="31" t="str">
        <f>A16</f>
        <v>TOTAL</v>
      </c>
      <c r="B22" s="20">
        <f t="shared" ref="B22:K22" si="5">SUM(B18:B21)</f>
        <v>824611.12399999995</v>
      </c>
      <c r="C22" s="20">
        <f t="shared" si="5"/>
        <v>205665.06</v>
      </c>
      <c r="D22" s="20">
        <f t="shared" si="5"/>
        <v>4488.3869999999997</v>
      </c>
      <c r="E22" s="20">
        <f t="shared" si="5"/>
        <v>590440.11700000009</v>
      </c>
      <c r="F22" s="20">
        <f t="shared" si="5"/>
        <v>10929.828</v>
      </c>
      <c r="G22" s="20">
        <f t="shared" si="5"/>
        <v>442670.68199999997</v>
      </c>
      <c r="H22" s="20">
        <f t="shared" si="5"/>
        <v>120247.692</v>
      </c>
      <c r="I22" s="20">
        <f t="shared" si="5"/>
        <v>10090.062</v>
      </c>
      <c r="J22" s="20">
        <f t="shared" si="5"/>
        <v>1642462.885</v>
      </c>
      <c r="K22" s="20">
        <f t="shared" si="5"/>
        <v>3704885.966</v>
      </c>
      <c r="L22" s="172">
        <f>SUM(L18:L21)</f>
        <v>7556491.8029999994</v>
      </c>
    </row>
    <row r="23" spans="1:12" x14ac:dyDescent="0.2">
      <c r="A23" s="25"/>
      <c r="B23" s="25"/>
    </row>
    <row r="24" spans="1:12" x14ac:dyDescent="0.2">
      <c r="A24" s="23" t="s">
        <v>54</v>
      </c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">
      <c r="A25" s="23" t="s">
        <v>76</v>
      </c>
      <c r="B25" s="23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">
      <c r="A26" s="34" t="s">
        <v>66</v>
      </c>
      <c r="B26" s="34"/>
      <c r="C26" s="25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3">
    <mergeCell ref="A1:L1"/>
    <mergeCell ref="A2:L2"/>
    <mergeCell ref="A3:L3"/>
  </mergeCells>
  <pageMargins left="0.7" right="0.7" top="0.75" bottom="0.75" header="0.3" footer="0.3"/>
  <pageSetup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" sqref="A3:L3"/>
    </sheetView>
  </sheetViews>
  <sheetFormatPr defaultRowHeight="12.75" x14ac:dyDescent="0.2"/>
  <cols>
    <col min="1" max="1" width="49.42578125" style="22" customWidth="1"/>
    <col min="2" max="2" width="12.5703125" style="22" customWidth="1"/>
    <col min="3" max="3" width="12.5703125" style="22" bestFit="1" customWidth="1"/>
    <col min="4" max="4" width="12.5703125" style="22" customWidth="1"/>
    <col min="5" max="5" width="12.5703125" style="22" bestFit="1" customWidth="1"/>
    <col min="6" max="6" width="12.5703125" style="22" customWidth="1"/>
    <col min="7" max="7" width="12.5703125" style="22" bestFit="1" customWidth="1"/>
    <col min="8" max="8" width="15.85546875" style="22" bestFit="1" customWidth="1"/>
    <col min="9" max="9" width="15.85546875" style="22" customWidth="1"/>
    <col min="10" max="10" width="14.85546875" style="22" bestFit="1" customWidth="1"/>
    <col min="11" max="11" width="14.85546875" style="22" customWidth="1"/>
    <col min="12" max="12" width="16.28515625" style="22" bestFit="1" customWidth="1"/>
  </cols>
  <sheetData>
    <row r="1" spans="1:14" s="33" customFormat="1" ht="20.100000000000001" customHeight="1" x14ac:dyDescent="0.25">
      <c r="A1" s="178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4" s="33" customFormat="1" ht="20.100000000000001" customHeight="1" x14ac:dyDescent="0.25">
      <c r="A2" s="178" t="s">
        <v>71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4" x14ac:dyDescent="0.2">
      <c r="A3" s="179" t="s">
        <v>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4" s="7" customFormat="1" ht="27" customHeight="1" x14ac:dyDescent="0.2">
      <c r="A4" s="26" t="s">
        <v>3</v>
      </c>
      <c r="B4" s="15" t="s">
        <v>73</v>
      </c>
      <c r="C4" s="15" t="s">
        <v>43</v>
      </c>
      <c r="D4" s="15" t="s">
        <v>67</v>
      </c>
      <c r="E4" s="15" t="s">
        <v>44</v>
      </c>
      <c r="F4" s="15" t="s">
        <v>68</v>
      </c>
      <c r="G4" s="15" t="s">
        <v>12</v>
      </c>
      <c r="H4" s="15" t="s">
        <v>46</v>
      </c>
      <c r="I4" s="15" t="s">
        <v>69</v>
      </c>
      <c r="J4" s="16" t="s">
        <v>48</v>
      </c>
      <c r="K4" s="16" t="s">
        <v>64</v>
      </c>
      <c r="L4" s="17" t="s">
        <v>17</v>
      </c>
    </row>
    <row r="5" spans="1:14" s="2" customFormat="1" ht="30" customHeight="1" x14ac:dyDescent="0.2">
      <c r="A5" s="27" t="s">
        <v>61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70"/>
    </row>
    <row r="6" spans="1:14" ht="17.25" customHeight="1" x14ac:dyDescent="0.2">
      <c r="A6" s="28" t="s">
        <v>50</v>
      </c>
      <c r="B6" s="167">
        <f>896054350/1000</f>
        <v>896054.35</v>
      </c>
      <c r="C6" s="167">
        <v>198185.55</v>
      </c>
      <c r="D6" s="167">
        <v>9402.6091699999997</v>
      </c>
      <c r="E6" s="167">
        <v>302194.576</v>
      </c>
      <c r="F6" s="167">
        <v>5065.0309999999999</v>
      </c>
      <c r="G6" s="167">
        <v>409844.40600000002</v>
      </c>
      <c r="H6" s="167">
        <v>96725.717000000004</v>
      </c>
      <c r="I6" s="167">
        <v>8656.7489999999998</v>
      </c>
      <c r="J6" s="24">
        <f>1821928635/1000</f>
        <v>1821928.635</v>
      </c>
      <c r="K6" s="167">
        <v>832345.09600000002</v>
      </c>
      <c r="L6" s="171">
        <f>SUM(B6:K6)</f>
        <v>4580402.7191699995</v>
      </c>
      <c r="N6" s="166"/>
    </row>
    <row r="7" spans="1:14" ht="17.25" customHeight="1" x14ac:dyDescent="0.2">
      <c r="A7" s="28" t="s">
        <v>51</v>
      </c>
      <c r="B7" s="167">
        <f>16598825/100</f>
        <v>165988.25</v>
      </c>
      <c r="C7" s="167">
        <v>14053.084999999999</v>
      </c>
      <c r="D7" s="167">
        <v>0</v>
      </c>
      <c r="E7" s="167">
        <v>98885.173999999999</v>
      </c>
      <c r="F7" s="167">
        <v>0</v>
      </c>
      <c r="G7" s="167">
        <v>0</v>
      </c>
      <c r="H7" s="167">
        <v>37428.563999999998</v>
      </c>
      <c r="I7" s="167">
        <v>0</v>
      </c>
      <c r="J7" s="24">
        <v>0</v>
      </c>
      <c r="K7" s="167">
        <v>1333022.811</v>
      </c>
      <c r="L7" s="171">
        <f t="shared" ref="L7:L9" si="0">SUM(B7:K7)</f>
        <v>1649377.8840000001</v>
      </c>
    </row>
    <row r="8" spans="1:14" ht="17.25" customHeight="1" x14ac:dyDescent="0.2">
      <c r="A8" s="28" t="s">
        <v>52</v>
      </c>
      <c r="B8" s="167"/>
      <c r="C8" s="167">
        <v>0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24">
        <f>39074/1000</f>
        <v>39.073999999999998</v>
      </c>
      <c r="K8" s="167">
        <v>3307.5569999999998</v>
      </c>
      <c r="L8" s="171">
        <f t="shared" si="0"/>
        <v>3346.6309999999999</v>
      </c>
    </row>
    <row r="9" spans="1:14" ht="17.25" customHeight="1" x14ac:dyDescent="0.2">
      <c r="A9" s="30" t="s">
        <v>53</v>
      </c>
      <c r="B9" s="168"/>
      <c r="C9" s="168">
        <v>0</v>
      </c>
      <c r="D9" s="168">
        <v>0</v>
      </c>
      <c r="E9" s="168">
        <v>163151.38699999999</v>
      </c>
      <c r="F9" s="168">
        <v>0</v>
      </c>
      <c r="G9" s="168">
        <v>0</v>
      </c>
      <c r="H9" s="168">
        <v>17127</v>
      </c>
      <c r="I9" s="168">
        <v>0</v>
      </c>
      <c r="J9" s="169">
        <f>53629064/1000</f>
        <v>53629.063999999998</v>
      </c>
      <c r="K9" s="168">
        <v>1027565.0159999999</v>
      </c>
      <c r="L9" s="171">
        <f t="shared" si="0"/>
        <v>1261472.4669999999</v>
      </c>
    </row>
    <row r="10" spans="1:14" ht="17.25" customHeight="1" x14ac:dyDescent="0.2">
      <c r="A10" s="31" t="s">
        <v>17</v>
      </c>
      <c r="B10" s="20">
        <f t="shared" ref="B10:K10" si="1">SUM(B6:B9)</f>
        <v>1062042.6000000001</v>
      </c>
      <c r="C10" s="20">
        <f t="shared" si="1"/>
        <v>212238.63499999998</v>
      </c>
      <c r="D10" s="20">
        <f t="shared" si="1"/>
        <v>9402.6091699999997</v>
      </c>
      <c r="E10" s="20">
        <f t="shared" si="1"/>
        <v>564231.13699999999</v>
      </c>
      <c r="F10" s="20">
        <f t="shared" si="1"/>
        <v>5065.0309999999999</v>
      </c>
      <c r="G10" s="20">
        <f t="shared" si="1"/>
        <v>409844.40600000002</v>
      </c>
      <c r="H10" s="20">
        <f t="shared" si="1"/>
        <v>151281.28100000002</v>
      </c>
      <c r="I10" s="20">
        <f t="shared" si="1"/>
        <v>8656.7489999999998</v>
      </c>
      <c r="J10" s="20">
        <f t="shared" si="1"/>
        <v>1875596.773</v>
      </c>
      <c r="K10" s="20">
        <f t="shared" si="1"/>
        <v>3196240.48</v>
      </c>
      <c r="L10" s="172">
        <f>SUM(L6:L9)</f>
        <v>7494599.7011700002</v>
      </c>
    </row>
    <row r="11" spans="1:14" ht="30" customHeight="1" x14ac:dyDescent="0.2">
      <c r="A11" s="32" t="s">
        <v>62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3"/>
    </row>
    <row r="12" spans="1:14" ht="17.25" customHeight="1" x14ac:dyDescent="0.2">
      <c r="A12" s="28" t="str">
        <f>A6</f>
        <v>Life Assurance</v>
      </c>
      <c r="B12" s="167">
        <v>26738.046999999999</v>
      </c>
      <c r="C12" s="167">
        <v>0</v>
      </c>
      <c r="D12" s="167">
        <v>24.331</v>
      </c>
      <c r="E12" s="167">
        <v>25533.467000000001</v>
      </c>
      <c r="F12" s="167">
        <v>0</v>
      </c>
      <c r="G12" s="167">
        <v>552.29</v>
      </c>
      <c r="H12" s="167">
        <v>8662.5059999999994</v>
      </c>
      <c r="I12" s="167">
        <v>0</v>
      </c>
      <c r="J12" s="24">
        <v>113521.02899999999</v>
      </c>
      <c r="K12" s="167">
        <v>14493.17</v>
      </c>
      <c r="L12" s="171">
        <f>SUM(B12:K12)</f>
        <v>189524.84</v>
      </c>
    </row>
    <row r="13" spans="1:14" ht="17.25" customHeight="1" x14ac:dyDescent="0.2">
      <c r="A13" s="28" t="str">
        <f>A7</f>
        <v>Pension</v>
      </c>
      <c r="B13" s="167"/>
      <c r="C13" s="167">
        <v>0</v>
      </c>
      <c r="D13" s="167">
        <v>0</v>
      </c>
      <c r="E13" s="167">
        <v>1700</v>
      </c>
      <c r="F13" s="167">
        <v>0</v>
      </c>
      <c r="G13" s="167">
        <v>0</v>
      </c>
      <c r="H13" s="167">
        <v>0</v>
      </c>
      <c r="I13" s="167">
        <v>0</v>
      </c>
      <c r="J13" s="24">
        <v>0</v>
      </c>
      <c r="K13" s="167">
        <v>9465.9060000000009</v>
      </c>
      <c r="L13" s="171">
        <f t="shared" ref="L13:L15" si="2">SUM(B13:K13)</f>
        <v>11165.906000000001</v>
      </c>
    </row>
    <row r="14" spans="1:14" ht="17.25" customHeight="1" x14ac:dyDescent="0.2">
      <c r="A14" s="28" t="str">
        <f>A8</f>
        <v>Permanent Health Insurance</v>
      </c>
      <c r="B14" s="167"/>
      <c r="C14" s="167">
        <v>0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24">
        <v>0</v>
      </c>
      <c r="K14" s="167">
        <v>0</v>
      </c>
      <c r="L14" s="171">
        <f t="shared" si="2"/>
        <v>0</v>
      </c>
    </row>
    <row r="15" spans="1:14" ht="17.25" customHeight="1" x14ac:dyDescent="0.2">
      <c r="A15" s="30" t="str">
        <f>A9</f>
        <v>Linked Long Term Insurance</v>
      </c>
      <c r="B15" s="168"/>
      <c r="C15" s="168">
        <v>0</v>
      </c>
      <c r="D15" s="168">
        <v>0</v>
      </c>
      <c r="E15" s="168">
        <v>2997.0549999999998</v>
      </c>
      <c r="F15" s="168">
        <v>0</v>
      </c>
      <c r="G15" s="168">
        <v>0</v>
      </c>
      <c r="H15" s="168">
        <v>0</v>
      </c>
      <c r="I15" s="168">
        <v>0</v>
      </c>
      <c r="J15" s="169">
        <v>99.34</v>
      </c>
      <c r="K15" s="168">
        <v>0</v>
      </c>
      <c r="L15" s="171">
        <f t="shared" si="2"/>
        <v>3096.395</v>
      </c>
    </row>
    <row r="16" spans="1:14" ht="17.25" customHeight="1" x14ac:dyDescent="0.2">
      <c r="A16" s="31" t="str">
        <f>A10</f>
        <v>TOTAL</v>
      </c>
      <c r="B16" s="20">
        <f t="shared" ref="B16:K16" si="3">SUM(B12:B15)</f>
        <v>26738.046999999999</v>
      </c>
      <c r="C16" s="20">
        <f t="shared" si="3"/>
        <v>0</v>
      </c>
      <c r="D16" s="20">
        <f t="shared" si="3"/>
        <v>24.331</v>
      </c>
      <c r="E16" s="20">
        <f t="shared" si="3"/>
        <v>30230.522000000001</v>
      </c>
      <c r="F16" s="20">
        <f t="shared" si="3"/>
        <v>0</v>
      </c>
      <c r="G16" s="20">
        <f t="shared" si="3"/>
        <v>552.29</v>
      </c>
      <c r="H16" s="20">
        <f t="shared" si="3"/>
        <v>8662.5059999999994</v>
      </c>
      <c r="I16" s="20">
        <f t="shared" si="3"/>
        <v>0</v>
      </c>
      <c r="J16" s="20">
        <f t="shared" si="3"/>
        <v>113620.36899999999</v>
      </c>
      <c r="K16" s="20">
        <f t="shared" si="3"/>
        <v>23959.076000000001</v>
      </c>
      <c r="L16" s="172">
        <f>SUM(L12:L15)</f>
        <v>203787.14099999997</v>
      </c>
    </row>
    <row r="17" spans="1:12" ht="30" customHeight="1" x14ac:dyDescent="0.2">
      <c r="A17" s="32" t="s">
        <v>41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73"/>
    </row>
    <row r="18" spans="1:12" ht="17.25" customHeight="1" x14ac:dyDescent="0.2">
      <c r="A18" s="28" t="str">
        <f>A12</f>
        <v>Life Assurance</v>
      </c>
      <c r="B18" s="167">
        <v>869316.30299999996</v>
      </c>
      <c r="C18" s="167">
        <v>198185.55</v>
      </c>
      <c r="D18" s="167">
        <v>9378.2781699999996</v>
      </c>
      <c r="E18" s="167">
        <v>276661.109</v>
      </c>
      <c r="F18" s="167">
        <v>5065.0309999999999</v>
      </c>
      <c r="G18" s="167">
        <v>409292.11599999998</v>
      </c>
      <c r="H18" s="167">
        <v>88063.210999999996</v>
      </c>
      <c r="I18" s="167">
        <v>8656.7489999999998</v>
      </c>
      <c r="J18" s="24">
        <f>1708407606/1000</f>
        <v>1708407.6059999999</v>
      </c>
      <c r="K18" s="167">
        <v>817851.92599999998</v>
      </c>
      <c r="L18" s="174">
        <f>SUM(B18:K18)</f>
        <v>4390877.8791699996</v>
      </c>
    </row>
    <row r="19" spans="1:12" ht="17.25" customHeight="1" x14ac:dyDescent="0.2">
      <c r="A19" s="28" t="str">
        <f>A13</f>
        <v>Pension</v>
      </c>
      <c r="B19" s="167">
        <v>16598.825000000001</v>
      </c>
      <c r="C19" s="167">
        <v>14053.084999999999</v>
      </c>
      <c r="D19" s="167">
        <v>0</v>
      </c>
      <c r="E19" s="167">
        <v>97185.173999999999</v>
      </c>
      <c r="F19" s="167">
        <v>0</v>
      </c>
      <c r="G19" s="167">
        <v>0</v>
      </c>
      <c r="H19" s="167">
        <v>37428.563999999998</v>
      </c>
      <c r="I19" s="167">
        <v>0</v>
      </c>
      <c r="J19" s="24">
        <v>0</v>
      </c>
      <c r="K19" s="167">
        <v>1323556.905</v>
      </c>
      <c r="L19" s="174">
        <f t="shared" ref="L19:L21" si="4">SUM(B19:K19)</f>
        <v>1488822.5530000001</v>
      </c>
    </row>
    <row r="20" spans="1:12" ht="17.25" customHeight="1" x14ac:dyDescent="0.2">
      <c r="A20" s="28" t="str">
        <f>A14</f>
        <v>Permanent Health Insurance</v>
      </c>
      <c r="B20" s="167">
        <v>81.259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24">
        <f>39074/1000</f>
        <v>39.073999999999998</v>
      </c>
      <c r="K20" s="167">
        <v>3307.5569999999998</v>
      </c>
      <c r="L20" s="174">
        <f t="shared" si="4"/>
        <v>3427.89</v>
      </c>
    </row>
    <row r="21" spans="1:12" ht="17.25" customHeight="1" x14ac:dyDescent="0.2">
      <c r="A21" s="30" t="str">
        <f>A15</f>
        <v>Linked Long Term Insurance</v>
      </c>
      <c r="B21" s="168"/>
      <c r="C21" s="168">
        <v>0</v>
      </c>
      <c r="D21" s="168">
        <v>0</v>
      </c>
      <c r="E21" s="168">
        <v>160154.33199999999</v>
      </c>
      <c r="F21" s="168">
        <v>0</v>
      </c>
      <c r="G21" s="168">
        <v>0</v>
      </c>
      <c r="H21" s="168">
        <v>17127</v>
      </c>
      <c r="I21" s="168">
        <v>0</v>
      </c>
      <c r="J21" s="169">
        <f>53529724/1000</f>
        <v>53529.724000000002</v>
      </c>
      <c r="K21" s="168">
        <v>1027565.0159999999</v>
      </c>
      <c r="L21" s="174">
        <f t="shared" si="4"/>
        <v>1258376.0719999999</v>
      </c>
    </row>
    <row r="22" spans="1:12" ht="17.25" customHeight="1" x14ac:dyDescent="0.2">
      <c r="A22" s="31" t="str">
        <f>A16</f>
        <v>TOTAL</v>
      </c>
      <c r="B22" s="20">
        <f t="shared" ref="B22:K22" si="5">SUM(B18:B21)</f>
        <v>885996.38699999987</v>
      </c>
      <c r="C22" s="20">
        <f t="shared" si="5"/>
        <v>212238.63499999998</v>
      </c>
      <c r="D22" s="20">
        <f t="shared" si="5"/>
        <v>9378.2781699999996</v>
      </c>
      <c r="E22" s="20">
        <f t="shared" si="5"/>
        <v>534000.61499999999</v>
      </c>
      <c r="F22" s="20">
        <f t="shared" si="5"/>
        <v>5065.0309999999999</v>
      </c>
      <c r="G22" s="20">
        <f t="shared" si="5"/>
        <v>409292.11599999998</v>
      </c>
      <c r="H22" s="20">
        <f t="shared" si="5"/>
        <v>142618.77499999999</v>
      </c>
      <c r="I22" s="20">
        <f t="shared" si="5"/>
        <v>8656.7489999999998</v>
      </c>
      <c r="J22" s="20">
        <f t="shared" si="5"/>
        <v>1761976.4039999999</v>
      </c>
      <c r="K22" s="20">
        <f t="shared" si="5"/>
        <v>3172281.4040000001</v>
      </c>
      <c r="L22" s="172">
        <f>SUM(L18:L21)</f>
        <v>7141504.3941699993</v>
      </c>
    </row>
    <row r="23" spans="1:12" x14ac:dyDescent="0.2">
      <c r="A23" s="25"/>
      <c r="B23" s="25"/>
    </row>
    <row r="24" spans="1:12" x14ac:dyDescent="0.2">
      <c r="A24" s="23"/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">
      <c r="A25" s="23" t="s">
        <v>54</v>
      </c>
      <c r="B25" s="23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">
      <c r="A26" s="34" t="s">
        <v>66</v>
      </c>
      <c r="B26" s="34"/>
      <c r="C26" s="25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3">
    <mergeCell ref="A1:L1"/>
    <mergeCell ref="A2:L2"/>
    <mergeCell ref="A3:L3"/>
  </mergeCells>
  <pageMargins left="0.7" right="0.7" top="0.75" bottom="0.75" header="0.3" footer="0.3"/>
  <pageSetup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workbookViewId="0">
      <pane xSplit="1" ySplit="4" topLeftCell="D5" activePane="bottomRight" state="frozen"/>
      <selection pane="topRight" activeCell="B1" sqref="B1"/>
      <selection pane="bottomLeft" activeCell="A6" sqref="A6"/>
      <selection pane="bottomRight" activeCell="A3" sqref="A3:L3"/>
    </sheetView>
  </sheetViews>
  <sheetFormatPr defaultRowHeight="12.75" x14ac:dyDescent="0.2"/>
  <cols>
    <col min="1" max="1" width="49.42578125" style="22" customWidth="1"/>
    <col min="2" max="2" width="12.5703125" style="22" customWidth="1"/>
    <col min="3" max="3" width="12.5703125" style="22" bestFit="1" customWidth="1"/>
    <col min="4" max="4" width="12.5703125" style="22" customWidth="1"/>
    <col min="5" max="5" width="12.5703125" style="22" bestFit="1" customWidth="1"/>
    <col min="6" max="6" width="12.5703125" style="22" customWidth="1"/>
    <col min="7" max="7" width="12.5703125" style="22" bestFit="1" customWidth="1"/>
    <col min="8" max="8" width="15.85546875" style="22" bestFit="1" customWidth="1"/>
    <col min="9" max="9" width="15.85546875" style="22" customWidth="1"/>
    <col min="10" max="10" width="14.85546875" style="22" bestFit="1" customWidth="1"/>
    <col min="11" max="11" width="14.85546875" style="22" customWidth="1"/>
    <col min="12" max="12" width="16.28515625" style="22" bestFit="1" customWidth="1"/>
  </cols>
  <sheetData>
    <row r="1" spans="1:14" s="33" customFormat="1" ht="20.100000000000001" customHeight="1" x14ac:dyDescent="0.25">
      <c r="A1" s="178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4" s="33" customFormat="1" ht="20.100000000000001" customHeight="1" x14ac:dyDescent="0.25">
      <c r="A2" s="178" t="s">
        <v>70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4" x14ac:dyDescent="0.2">
      <c r="A3" s="179" t="s">
        <v>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4" s="7" customFormat="1" ht="27" customHeight="1" x14ac:dyDescent="0.2">
      <c r="A4" s="26" t="s">
        <v>3</v>
      </c>
      <c r="B4" s="15" t="s">
        <v>73</v>
      </c>
      <c r="C4" s="15" t="s">
        <v>43</v>
      </c>
      <c r="D4" s="15" t="s">
        <v>67</v>
      </c>
      <c r="E4" s="15" t="s">
        <v>44</v>
      </c>
      <c r="F4" s="15" t="s">
        <v>68</v>
      </c>
      <c r="G4" s="15" t="s">
        <v>12</v>
      </c>
      <c r="H4" s="15" t="s">
        <v>46</v>
      </c>
      <c r="I4" s="15" t="s">
        <v>69</v>
      </c>
      <c r="J4" s="16" t="s">
        <v>48</v>
      </c>
      <c r="K4" s="16" t="s">
        <v>64</v>
      </c>
      <c r="L4" s="17" t="s">
        <v>17</v>
      </c>
    </row>
    <row r="5" spans="1:14" s="2" customFormat="1" ht="30" customHeight="1" x14ac:dyDescent="0.2">
      <c r="A5" s="27" t="s">
        <v>61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70"/>
    </row>
    <row r="6" spans="1:14" ht="17.25" customHeight="1" x14ac:dyDescent="0.2">
      <c r="A6" s="28" t="s">
        <v>50</v>
      </c>
      <c r="B6" s="167">
        <v>1140845.044</v>
      </c>
      <c r="C6" s="167">
        <v>194950.42600000001</v>
      </c>
      <c r="D6" s="167">
        <v>9471.1260000000002</v>
      </c>
      <c r="E6" s="167">
        <v>287566.86499999999</v>
      </c>
      <c r="F6" s="167">
        <v>7869.6180000000004</v>
      </c>
      <c r="G6" s="167">
        <v>376713.79</v>
      </c>
      <c r="H6" s="167">
        <v>96310.668999999994</v>
      </c>
      <c r="I6" s="167">
        <v>6675.3410000000003</v>
      </c>
      <c r="J6" s="24">
        <v>1803650.0260000001</v>
      </c>
      <c r="K6" s="167">
        <v>803958.61</v>
      </c>
      <c r="L6" s="171">
        <f>SUM(B6:K6)</f>
        <v>4728011.5149999997</v>
      </c>
      <c r="N6" s="166"/>
    </row>
    <row r="7" spans="1:14" ht="17.25" customHeight="1" x14ac:dyDescent="0.2">
      <c r="A7" s="28" t="s">
        <v>51</v>
      </c>
      <c r="B7" s="167">
        <v>19522.603999999999</v>
      </c>
      <c r="C7" s="167">
        <v>12894.525</v>
      </c>
      <c r="D7" s="167">
        <v>0</v>
      </c>
      <c r="E7" s="167">
        <v>84269.2</v>
      </c>
      <c r="F7" s="167">
        <v>0</v>
      </c>
      <c r="G7" s="167">
        <v>0</v>
      </c>
      <c r="H7" s="167">
        <v>4531.3440000000001</v>
      </c>
      <c r="I7" s="167">
        <v>0</v>
      </c>
      <c r="J7" s="24">
        <v>2206605.5010000002</v>
      </c>
      <c r="K7" s="167">
        <v>1151562.608</v>
      </c>
      <c r="L7" s="171">
        <f t="shared" ref="L7:L9" si="0">SUM(B7:K7)</f>
        <v>3479385.7820000001</v>
      </c>
    </row>
    <row r="8" spans="1:14" ht="17.25" customHeight="1" x14ac:dyDescent="0.2">
      <c r="A8" s="28" t="s">
        <v>52</v>
      </c>
      <c r="B8" s="167">
        <v>81.259</v>
      </c>
      <c r="C8" s="167">
        <v>0</v>
      </c>
      <c r="D8" s="167">
        <v>0</v>
      </c>
      <c r="E8" s="167">
        <v>900</v>
      </c>
      <c r="F8" s="167">
        <v>0</v>
      </c>
      <c r="G8" s="167">
        <v>0</v>
      </c>
      <c r="H8" s="167">
        <v>0</v>
      </c>
      <c r="I8" s="167">
        <v>0</v>
      </c>
      <c r="J8" s="24">
        <v>30</v>
      </c>
      <c r="K8" s="167">
        <v>3234.8510000000001</v>
      </c>
      <c r="L8" s="171">
        <f t="shared" si="0"/>
        <v>4246.1100000000006</v>
      </c>
    </row>
    <row r="9" spans="1:14" ht="17.25" customHeight="1" x14ac:dyDescent="0.2">
      <c r="A9" s="30" t="s">
        <v>53</v>
      </c>
      <c r="B9" s="168"/>
      <c r="C9" s="168">
        <v>0</v>
      </c>
      <c r="D9" s="168">
        <v>0</v>
      </c>
      <c r="E9" s="168">
        <v>175090.269</v>
      </c>
      <c r="F9" s="168">
        <v>0</v>
      </c>
      <c r="G9" s="168">
        <v>0</v>
      </c>
      <c r="H9" s="168">
        <v>34946.357000000004</v>
      </c>
      <c r="I9" s="168">
        <v>0</v>
      </c>
      <c r="J9" s="169">
        <v>40388.627</v>
      </c>
      <c r="K9" s="168">
        <v>887984.86300000001</v>
      </c>
      <c r="L9" s="171">
        <f t="shared" si="0"/>
        <v>1138410.1159999999</v>
      </c>
    </row>
    <row r="10" spans="1:14" ht="17.25" customHeight="1" x14ac:dyDescent="0.2">
      <c r="A10" s="31" t="s">
        <v>17</v>
      </c>
      <c r="B10" s="20">
        <f t="shared" ref="B10:K10" si="1">SUM(B6:B9)</f>
        <v>1160448.9070000001</v>
      </c>
      <c r="C10" s="20">
        <f t="shared" si="1"/>
        <v>207844.951</v>
      </c>
      <c r="D10" s="20">
        <f t="shared" si="1"/>
        <v>9471.1260000000002</v>
      </c>
      <c r="E10" s="20">
        <f t="shared" si="1"/>
        <v>547826.33400000003</v>
      </c>
      <c r="F10" s="20">
        <f t="shared" si="1"/>
        <v>7869.6180000000004</v>
      </c>
      <c r="G10" s="20">
        <f t="shared" si="1"/>
        <v>376713.79</v>
      </c>
      <c r="H10" s="20">
        <f t="shared" si="1"/>
        <v>135788.37</v>
      </c>
      <c r="I10" s="20">
        <f t="shared" si="1"/>
        <v>6675.3410000000003</v>
      </c>
      <c r="J10" s="20">
        <f t="shared" si="1"/>
        <v>4050674.1540000001</v>
      </c>
      <c r="K10" s="20">
        <f t="shared" si="1"/>
        <v>2846740.932</v>
      </c>
      <c r="L10" s="172">
        <f>SUM(L6:L9)</f>
        <v>9350053.523</v>
      </c>
    </row>
    <row r="11" spans="1:14" ht="30" customHeight="1" x14ac:dyDescent="0.2">
      <c r="A11" s="32" t="s">
        <v>62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3"/>
    </row>
    <row r="12" spans="1:14" ht="17.25" customHeight="1" x14ac:dyDescent="0.2">
      <c r="A12" s="28" t="str">
        <f>A6</f>
        <v>Life Assurance</v>
      </c>
      <c r="B12" s="167">
        <v>22694.446</v>
      </c>
      <c r="C12" s="167">
        <v>0</v>
      </c>
      <c r="D12" s="167">
        <v>0</v>
      </c>
      <c r="E12" s="167">
        <v>18499.643</v>
      </c>
      <c r="F12" s="167">
        <v>0</v>
      </c>
      <c r="G12" s="167">
        <v>2299.6529999999998</v>
      </c>
      <c r="H12" s="167">
        <v>3339.098</v>
      </c>
      <c r="I12" s="167">
        <v>70</v>
      </c>
      <c r="J12" s="24">
        <v>47980.512999999999</v>
      </c>
      <c r="K12" s="167">
        <v>13938.266</v>
      </c>
      <c r="L12" s="171">
        <f>SUM(B12:K12)</f>
        <v>108821.61900000001</v>
      </c>
    </row>
    <row r="13" spans="1:14" ht="17.25" customHeight="1" x14ac:dyDescent="0.2">
      <c r="A13" s="28" t="str">
        <f>A7</f>
        <v>Pension</v>
      </c>
      <c r="B13" s="167"/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24">
        <v>0</v>
      </c>
      <c r="K13" s="167">
        <v>10527.771000000001</v>
      </c>
      <c r="L13" s="171">
        <f t="shared" ref="L13:L15" si="2">SUM(B13:K13)</f>
        <v>10527.771000000001</v>
      </c>
    </row>
    <row r="14" spans="1:14" ht="17.25" customHeight="1" x14ac:dyDescent="0.2">
      <c r="A14" s="28" t="str">
        <f>A8</f>
        <v>Permanent Health Insurance</v>
      </c>
      <c r="B14" s="167"/>
      <c r="C14" s="167">
        <v>0</v>
      </c>
      <c r="D14" s="167">
        <v>0</v>
      </c>
      <c r="E14" s="167">
        <v>893.96</v>
      </c>
      <c r="F14" s="167">
        <v>0</v>
      </c>
      <c r="G14" s="167">
        <v>0</v>
      </c>
      <c r="H14" s="167">
        <v>0</v>
      </c>
      <c r="I14" s="167">
        <v>0</v>
      </c>
      <c r="J14" s="24">
        <v>0</v>
      </c>
      <c r="K14" s="167">
        <v>366.13099999999997</v>
      </c>
      <c r="L14" s="171">
        <f t="shared" si="2"/>
        <v>1260.0909999999999</v>
      </c>
    </row>
    <row r="15" spans="1:14" ht="17.25" customHeight="1" x14ac:dyDescent="0.2">
      <c r="A15" s="30" t="str">
        <f>A9</f>
        <v>Linked Long Term Insurance</v>
      </c>
      <c r="B15" s="168"/>
      <c r="C15" s="168">
        <v>0</v>
      </c>
      <c r="D15" s="168">
        <v>0</v>
      </c>
      <c r="E15" s="168">
        <v>66.700999999999993</v>
      </c>
      <c r="F15" s="168">
        <v>0</v>
      </c>
      <c r="G15" s="168">
        <v>0</v>
      </c>
      <c r="H15" s="168">
        <v>0</v>
      </c>
      <c r="I15" s="168">
        <v>0</v>
      </c>
      <c r="J15" s="169">
        <v>2485.759</v>
      </c>
      <c r="K15" s="168">
        <v>0</v>
      </c>
      <c r="L15" s="171">
        <f t="shared" si="2"/>
        <v>2552.46</v>
      </c>
    </row>
    <row r="16" spans="1:14" ht="17.25" customHeight="1" x14ac:dyDescent="0.2">
      <c r="A16" s="31" t="str">
        <f>A10</f>
        <v>TOTAL</v>
      </c>
      <c r="B16" s="20">
        <f t="shared" ref="B16:K16" si="3">SUM(B12:B15)</f>
        <v>22694.446</v>
      </c>
      <c r="C16" s="20">
        <f t="shared" si="3"/>
        <v>0</v>
      </c>
      <c r="D16" s="20">
        <f t="shared" si="3"/>
        <v>0</v>
      </c>
      <c r="E16" s="20">
        <f t="shared" si="3"/>
        <v>19460.304</v>
      </c>
      <c r="F16" s="20">
        <f t="shared" si="3"/>
        <v>0</v>
      </c>
      <c r="G16" s="20">
        <f t="shared" si="3"/>
        <v>2299.6529999999998</v>
      </c>
      <c r="H16" s="20">
        <f t="shared" si="3"/>
        <v>3339.098</v>
      </c>
      <c r="I16" s="20">
        <f t="shared" si="3"/>
        <v>70</v>
      </c>
      <c r="J16" s="20">
        <f t="shared" si="3"/>
        <v>50466.271999999997</v>
      </c>
      <c r="K16" s="20">
        <f t="shared" si="3"/>
        <v>24832.168000000001</v>
      </c>
      <c r="L16" s="172">
        <f>SUM(L12:L15)</f>
        <v>123161.94100000002</v>
      </c>
    </row>
    <row r="17" spans="1:12" ht="30" customHeight="1" x14ac:dyDescent="0.2">
      <c r="A17" s="32" t="s">
        <v>41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73"/>
    </row>
    <row r="18" spans="1:12" ht="17.25" customHeight="1" x14ac:dyDescent="0.2">
      <c r="A18" s="28" t="str">
        <f>A12</f>
        <v>Life Assurance</v>
      </c>
      <c r="B18" s="167">
        <v>1118150.598</v>
      </c>
      <c r="C18" s="167">
        <v>194950.42600000001</v>
      </c>
      <c r="D18" s="167">
        <v>9471.1260000000002</v>
      </c>
      <c r="E18" s="167">
        <v>269067.22200000001</v>
      </c>
      <c r="F18" s="167">
        <v>7869.6180000000004</v>
      </c>
      <c r="G18" s="167">
        <v>374414.13699999999</v>
      </c>
      <c r="H18" s="167">
        <v>92971.570999999996</v>
      </c>
      <c r="I18" s="167">
        <v>6605.3410000000003</v>
      </c>
      <c r="J18" s="24">
        <v>1755669.513</v>
      </c>
      <c r="K18" s="167">
        <v>790020.34400000004</v>
      </c>
      <c r="L18" s="174">
        <f>SUM(B18:K18)</f>
        <v>4619189.8959999997</v>
      </c>
    </row>
    <row r="19" spans="1:12" ht="17.25" customHeight="1" x14ac:dyDescent="0.2">
      <c r="A19" s="28" t="str">
        <f>A13</f>
        <v>Pension</v>
      </c>
      <c r="B19" s="167">
        <v>19522.603999999999</v>
      </c>
      <c r="C19" s="167">
        <v>12894.525</v>
      </c>
      <c r="D19" s="167">
        <v>0</v>
      </c>
      <c r="E19" s="167">
        <v>84269.2</v>
      </c>
      <c r="F19" s="167">
        <v>0</v>
      </c>
      <c r="G19" s="167">
        <v>0</v>
      </c>
      <c r="H19" s="167">
        <v>4531.3440000000001</v>
      </c>
      <c r="I19" s="167">
        <v>0</v>
      </c>
      <c r="J19" s="24">
        <v>2206605.5010000002</v>
      </c>
      <c r="K19" s="167">
        <v>1141034.8370000001</v>
      </c>
      <c r="L19" s="174">
        <f t="shared" ref="L19:L21" si="4">SUM(B19:K19)</f>
        <v>3468858.0109999999</v>
      </c>
    </row>
    <row r="20" spans="1:12" ht="17.25" customHeight="1" x14ac:dyDescent="0.2">
      <c r="A20" s="28" t="str">
        <f>A14</f>
        <v>Permanent Health Insurance</v>
      </c>
      <c r="B20" s="167">
        <v>81.259</v>
      </c>
      <c r="C20" s="167">
        <v>0</v>
      </c>
      <c r="D20" s="167">
        <v>0</v>
      </c>
      <c r="E20" s="167">
        <v>6.04</v>
      </c>
      <c r="F20" s="167">
        <v>0</v>
      </c>
      <c r="G20" s="167">
        <v>0</v>
      </c>
      <c r="H20" s="167">
        <v>0</v>
      </c>
      <c r="I20" s="167">
        <v>0</v>
      </c>
      <c r="J20" s="24">
        <v>30</v>
      </c>
      <c r="K20" s="167">
        <v>2868.72</v>
      </c>
      <c r="L20" s="174">
        <f t="shared" si="4"/>
        <v>2986.0189999999998</v>
      </c>
    </row>
    <row r="21" spans="1:12" ht="17.25" customHeight="1" x14ac:dyDescent="0.2">
      <c r="A21" s="30" t="str">
        <f>A15</f>
        <v>Linked Long Term Insurance</v>
      </c>
      <c r="B21" s="168"/>
      <c r="C21" s="168">
        <v>0</v>
      </c>
      <c r="D21" s="168">
        <v>0</v>
      </c>
      <c r="E21" s="168">
        <v>175023.568</v>
      </c>
      <c r="F21" s="168">
        <v>0</v>
      </c>
      <c r="G21" s="168">
        <v>0</v>
      </c>
      <c r="H21" s="168">
        <v>34946.357000000004</v>
      </c>
      <c r="I21" s="168">
        <v>0</v>
      </c>
      <c r="J21" s="169">
        <v>37902.868000000002</v>
      </c>
      <c r="K21" s="168">
        <v>887984.86300000001</v>
      </c>
      <c r="L21" s="174">
        <f t="shared" si="4"/>
        <v>1135857.656</v>
      </c>
    </row>
    <row r="22" spans="1:12" ht="17.25" customHeight="1" x14ac:dyDescent="0.2">
      <c r="A22" s="31" t="str">
        <f>A16</f>
        <v>TOTAL</v>
      </c>
      <c r="B22" s="20">
        <f t="shared" ref="B22:K22" si="5">SUM(B18:B21)</f>
        <v>1137754.4610000001</v>
      </c>
      <c r="C22" s="20">
        <f t="shared" si="5"/>
        <v>207844.951</v>
      </c>
      <c r="D22" s="20">
        <f t="shared" si="5"/>
        <v>9471.1260000000002</v>
      </c>
      <c r="E22" s="20">
        <f t="shared" si="5"/>
        <v>528366.03</v>
      </c>
      <c r="F22" s="20">
        <f t="shared" si="5"/>
        <v>7869.6180000000004</v>
      </c>
      <c r="G22" s="20">
        <f t="shared" si="5"/>
        <v>374414.13699999999</v>
      </c>
      <c r="H22" s="20">
        <f t="shared" si="5"/>
        <v>132449.272</v>
      </c>
      <c r="I22" s="20">
        <f t="shared" si="5"/>
        <v>6605.3410000000003</v>
      </c>
      <c r="J22" s="20">
        <f t="shared" si="5"/>
        <v>4000207.8820000002</v>
      </c>
      <c r="K22" s="20">
        <f t="shared" si="5"/>
        <v>2821908.764</v>
      </c>
      <c r="L22" s="172">
        <f>SUM(L18:L21)</f>
        <v>9226891.5820000004</v>
      </c>
    </row>
    <row r="23" spans="1:12" x14ac:dyDescent="0.2">
      <c r="A23" s="25"/>
      <c r="B23" s="25"/>
    </row>
    <row r="24" spans="1:12" x14ac:dyDescent="0.2">
      <c r="A24" s="23"/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">
      <c r="A25" s="23" t="s">
        <v>54</v>
      </c>
      <c r="B25" s="23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">
      <c r="A26" s="34" t="s">
        <v>66</v>
      </c>
      <c r="B26" s="34"/>
      <c r="C26" s="25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3">
    <mergeCell ref="A1:L1"/>
    <mergeCell ref="A2:L2"/>
    <mergeCell ref="A3:L3"/>
  </mergeCells>
  <pageMargins left="0.7" right="0.7" top="0.75" bottom="0.75" header="0.3" footer="0.3"/>
  <pageSetup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26"/>
  <sheetViews>
    <sheetView zoomScaleNormal="100" workbookViewId="0">
      <pane xSplit="1" ySplit="4" topLeftCell="D5" activePane="bottomRight" state="frozen"/>
      <selection pane="topRight" activeCell="B1" sqref="B1"/>
      <selection pane="bottomLeft" activeCell="A6" sqref="A6"/>
      <selection pane="bottomRight" activeCell="A3" sqref="A3:L3"/>
    </sheetView>
  </sheetViews>
  <sheetFormatPr defaultRowHeight="12.75" x14ac:dyDescent="0.2"/>
  <cols>
    <col min="1" max="1" width="49.42578125" style="22" customWidth="1"/>
    <col min="2" max="2" width="12.5703125" style="22" customWidth="1"/>
    <col min="3" max="3" width="12.5703125" style="22" bestFit="1" customWidth="1"/>
    <col min="4" max="4" width="12.5703125" style="22" customWidth="1"/>
    <col min="5" max="5" width="12.5703125" style="22" bestFit="1" customWidth="1"/>
    <col min="6" max="6" width="12.5703125" style="22" customWidth="1"/>
    <col min="7" max="7" width="12.5703125" style="22" bestFit="1" customWidth="1"/>
    <col min="8" max="8" width="15.85546875" style="22" bestFit="1" customWidth="1"/>
    <col min="9" max="9" width="15.85546875" style="22" customWidth="1"/>
    <col min="10" max="10" width="14.85546875" style="22" bestFit="1" customWidth="1"/>
    <col min="11" max="11" width="14.85546875" style="22" customWidth="1"/>
    <col min="12" max="12" width="16.28515625" style="22" bestFit="1" customWidth="1"/>
  </cols>
  <sheetData>
    <row r="1" spans="1:14" s="33" customFormat="1" ht="20.100000000000001" customHeight="1" x14ac:dyDescent="0.25">
      <c r="A1" s="178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4" s="33" customFormat="1" ht="20.100000000000001" customHeight="1" x14ac:dyDescent="0.25">
      <c r="A2" s="178" t="s">
        <v>65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4" x14ac:dyDescent="0.2">
      <c r="A3" s="179" t="s">
        <v>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4" s="7" customFormat="1" ht="27" customHeight="1" x14ac:dyDescent="0.2">
      <c r="A4" s="26" t="s">
        <v>3</v>
      </c>
      <c r="B4" s="15" t="s">
        <v>73</v>
      </c>
      <c r="C4" s="15" t="s">
        <v>43</v>
      </c>
      <c r="D4" s="15" t="s">
        <v>67</v>
      </c>
      <c r="E4" s="15" t="s">
        <v>44</v>
      </c>
      <c r="F4" s="15" t="s">
        <v>68</v>
      </c>
      <c r="G4" s="15" t="s">
        <v>12</v>
      </c>
      <c r="H4" s="15" t="s">
        <v>46</v>
      </c>
      <c r="I4" s="15" t="s">
        <v>69</v>
      </c>
      <c r="J4" s="16" t="s">
        <v>48</v>
      </c>
      <c r="K4" s="16" t="s">
        <v>64</v>
      </c>
      <c r="L4" s="17" t="s">
        <v>17</v>
      </c>
    </row>
    <row r="5" spans="1:14" s="2" customFormat="1" ht="30" customHeight="1" x14ac:dyDescent="0.2">
      <c r="A5" s="27" t="s">
        <v>61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70"/>
    </row>
    <row r="6" spans="1:14" ht="17.25" customHeight="1" x14ac:dyDescent="0.2">
      <c r="A6" s="28" t="s">
        <v>50</v>
      </c>
      <c r="B6" s="167">
        <v>1071937.6580000001</v>
      </c>
      <c r="C6" s="167">
        <v>177627.14628000002</v>
      </c>
      <c r="D6" s="167">
        <v>9483.3209999999999</v>
      </c>
      <c r="E6" s="167">
        <v>307443.09499999997</v>
      </c>
      <c r="F6" s="167">
        <v>5510.5540000000001</v>
      </c>
      <c r="G6" s="167">
        <v>393632.89299999998</v>
      </c>
      <c r="H6" s="167">
        <v>81149.293999999994</v>
      </c>
      <c r="I6" s="167">
        <v>5684.6</v>
      </c>
      <c r="J6" s="24">
        <v>1780398.37977</v>
      </c>
      <c r="K6" s="167">
        <v>833205.37522000005</v>
      </c>
      <c r="L6" s="171">
        <f>SUM(B6:K6)</f>
        <v>4666072.3162700003</v>
      </c>
      <c r="N6" s="166"/>
    </row>
    <row r="7" spans="1:14" ht="17.25" customHeight="1" x14ac:dyDescent="0.2">
      <c r="A7" s="28" t="s">
        <v>51</v>
      </c>
      <c r="B7" s="167">
        <v>46254.137999999999</v>
      </c>
      <c r="C7" s="167">
        <v>0</v>
      </c>
      <c r="D7" s="167">
        <v>0</v>
      </c>
      <c r="E7" s="167">
        <v>72872.78</v>
      </c>
      <c r="F7" s="167">
        <v>0</v>
      </c>
      <c r="G7" s="167">
        <v>0</v>
      </c>
      <c r="H7" s="167">
        <v>6715.509</v>
      </c>
      <c r="I7" s="167">
        <v>0</v>
      </c>
      <c r="J7" s="24">
        <v>2176486.5920000002</v>
      </c>
      <c r="K7" s="167">
        <v>1074456.5744000003</v>
      </c>
      <c r="L7" s="171">
        <f t="shared" ref="L7:L9" si="0">SUM(B7:K7)</f>
        <v>3376785.5934000006</v>
      </c>
    </row>
    <row r="8" spans="1:14" ht="17.25" customHeight="1" x14ac:dyDescent="0.2">
      <c r="A8" s="28" t="s">
        <v>52</v>
      </c>
      <c r="B8" s="167"/>
      <c r="C8" s="167">
        <v>0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24">
        <v>79.726880000000008</v>
      </c>
      <c r="K8" s="167">
        <v>3705.049</v>
      </c>
      <c r="L8" s="171">
        <f t="shared" si="0"/>
        <v>3784.7758800000001</v>
      </c>
    </row>
    <row r="9" spans="1:14" ht="17.25" customHeight="1" x14ac:dyDescent="0.2">
      <c r="A9" s="30" t="s">
        <v>53</v>
      </c>
      <c r="B9" s="168"/>
      <c r="C9" s="168">
        <v>0</v>
      </c>
      <c r="D9" s="168">
        <v>0</v>
      </c>
      <c r="E9" s="168">
        <v>157405.601</v>
      </c>
      <c r="F9" s="168">
        <v>0</v>
      </c>
      <c r="G9" s="168">
        <v>0</v>
      </c>
      <c r="H9" s="168">
        <v>100242.118</v>
      </c>
      <c r="I9" s="168">
        <v>0</v>
      </c>
      <c r="J9" s="169">
        <v>47857.17</v>
      </c>
      <c r="K9" s="168">
        <v>835535.02034999966</v>
      </c>
      <c r="L9" s="171">
        <f t="shared" si="0"/>
        <v>1141039.9093499996</v>
      </c>
    </row>
    <row r="10" spans="1:14" ht="17.25" customHeight="1" x14ac:dyDescent="0.2">
      <c r="A10" s="31" t="s">
        <v>17</v>
      </c>
      <c r="B10" s="20">
        <f t="shared" ref="B10:K10" si="1">SUM(B6:B9)</f>
        <v>1118191.7960000001</v>
      </c>
      <c r="C10" s="20">
        <f t="shared" si="1"/>
        <v>177627.14628000002</v>
      </c>
      <c r="D10" s="20">
        <f t="shared" si="1"/>
        <v>9483.3209999999999</v>
      </c>
      <c r="E10" s="20">
        <f t="shared" si="1"/>
        <v>537721.47600000002</v>
      </c>
      <c r="F10" s="20">
        <f t="shared" si="1"/>
        <v>5510.5540000000001</v>
      </c>
      <c r="G10" s="20">
        <f t="shared" si="1"/>
        <v>393632.89299999998</v>
      </c>
      <c r="H10" s="20">
        <f t="shared" si="1"/>
        <v>188106.921</v>
      </c>
      <c r="I10" s="20">
        <f t="shared" si="1"/>
        <v>5684.6</v>
      </c>
      <c r="J10" s="20">
        <f t="shared" si="1"/>
        <v>4004821.8686500001</v>
      </c>
      <c r="K10" s="20">
        <f t="shared" si="1"/>
        <v>2746902.0189700001</v>
      </c>
      <c r="L10" s="172">
        <f>SUM(L6:L9)</f>
        <v>9187682.5949000008</v>
      </c>
    </row>
    <row r="11" spans="1:14" ht="30" customHeight="1" x14ac:dyDescent="0.2">
      <c r="A11" s="32" t="s">
        <v>62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3"/>
    </row>
    <row r="12" spans="1:14" ht="17.25" customHeight="1" x14ac:dyDescent="0.2">
      <c r="A12" s="28" t="str">
        <f>A6</f>
        <v>Life Assurance</v>
      </c>
      <c r="B12" s="167">
        <f>15889996/1000</f>
        <v>15889.995999999999</v>
      </c>
      <c r="C12" s="167">
        <v>0</v>
      </c>
      <c r="D12" s="167">
        <v>0</v>
      </c>
      <c r="E12" s="167">
        <v>40216.203999999998</v>
      </c>
      <c r="F12" s="167">
        <v>0</v>
      </c>
      <c r="G12" s="167">
        <v>0</v>
      </c>
      <c r="H12" s="167">
        <v>7380.8230000000003</v>
      </c>
      <c r="I12" s="167">
        <v>565</v>
      </c>
      <c r="J12" s="24">
        <v>30654.305</v>
      </c>
      <c r="K12" s="167">
        <v>46402.90367</v>
      </c>
      <c r="L12" s="171">
        <f>SUM(B12:K12)</f>
        <v>141109.23167000001</v>
      </c>
    </row>
    <row r="13" spans="1:14" ht="17.25" customHeight="1" x14ac:dyDescent="0.2">
      <c r="A13" s="28" t="str">
        <f>A7</f>
        <v>Pension</v>
      </c>
      <c r="B13" s="167"/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24">
        <v>0</v>
      </c>
      <c r="K13" s="167">
        <v>7765.4889999999996</v>
      </c>
      <c r="L13" s="171">
        <f t="shared" ref="L13:L15" si="2">SUM(B13:K13)</f>
        <v>7765.4889999999996</v>
      </c>
    </row>
    <row r="14" spans="1:14" ht="17.25" customHeight="1" x14ac:dyDescent="0.2">
      <c r="A14" s="28" t="str">
        <f>A8</f>
        <v>Permanent Health Insurance</v>
      </c>
      <c r="B14" s="167"/>
      <c r="C14" s="167">
        <v>0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24">
        <v>0</v>
      </c>
      <c r="K14" s="167">
        <v>199.82499999999999</v>
      </c>
      <c r="L14" s="171">
        <f t="shared" si="2"/>
        <v>199.82499999999999</v>
      </c>
    </row>
    <row r="15" spans="1:14" ht="17.25" customHeight="1" x14ac:dyDescent="0.2">
      <c r="A15" s="30" t="str">
        <f>A9</f>
        <v>Linked Long Term Insurance</v>
      </c>
      <c r="B15" s="168"/>
      <c r="C15" s="168">
        <v>0</v>
      </c>
      <c r="D15" s="168">
        <v>0</v>
      </c>
      <c r="E15" s="168">
        <v>279.63799999999998</v>
      </c>
      <c r="F15" s="168">
        <v>0</v>
      </c>
      <c r="G15" s="168">
        <v>0</v>
      </c>
      <c r="H15" s="168">
        <v>0</v>
      </c>
      <c r="I15" s="168">
        <v>0</v>
      </c>
      <c r="J15" s="169">
        <v>-527.66120999999998</v>
      </c>
      <c r="K15" s="168">
        <v>0</v>
      </c>
      <c r="L15" s="171">
        <f t="shared" si="2"/>
        <v>-248.02321000000001</v>
      </c>
    </row>
    <row r="16" spans="1:14" ht="17.25" customHeight="1" x14ac:dyDescent="0.2">
      <c r="A16" s="31" t="str">
        <f>A10</f>
        <v>TOTAL</v>
      </c>
      <c r="B16" s="20">
        <f t="shared" ref="B16:K16" si="3">SUM(B12:B15)</f>
        <v>15889.995999999999</v>
      </c>
      <c r="C16" s="20">
        <f t="shared" si="3"/>
        <v>0</v>
      </c>
      <c r="D16" s="20">
        <f t="shared" si="3"/>
        <v>0</v>
      </c>
      <c r="E16" s="20">
        <f t="shared" si="3"/>
        <v>40495.841999999997</v>
      </c>
      <c r="F16" s="20">
        <f t="shared" si="3"/>
        <v>0</v>
      </c>
      <c r="G16" s="20">
        <f t="shared" si="3"/>
        <v>0</v>
      </c>
      <c r="H16" s="20">
        <f t="shared" si="3"/>
        <v>7380.8230000000003</v>
      </c>
      <c r="I16" s="20">
        <f t="shared" si="3"/>
        <v>565</v>
      </c>
      <c r="J16" s="20">
        <f t="shared" si="3"/>
        <v>30126.643790000002</v>
      </c>
      <c r="K16" s="20">
        <f t="shared" si="3"/>
        <v>54368.217669999998</v>
      </c>
      <c r="L16" s="172">
        <f>SUM(L12:L15)</f>
        <v>148826.52246000001</v>
      </c>
    </row>
    <row r="17" spans="1:12" ht="30" customHeight="1" x14ac:dyDescent="0.2">
      <c r="A17" s="32" t="s">
        <v>41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73"/>
    </row>
    <row r="18" spans="1:12" ht="17.25" customHeight="1" x14ac:dyDescent="0.2">
      <c r="A18" s="28" t="str">
        <f>A12</f>
        <v>Life Assurance</v>
      </c>
      <c r="B18" s="167">
        <f>1056047662/1000</f>
        <v>1056047.662</v>
      </c>
      <c r="C18" s="167">
        <v>177627.14628000002</v>
      </c>
      <c r="D18" s="167">
        <v>9483.3209999999999</v>
      </c>
      <c r="E18" s="167">
        <v>267226.891</v>
      </c>
      <c r="F18" s="167">
        <v>5510.5540000000001</v>
      </c>
      <c r="G18" s="167">
        <v>393632.89299999998</v>
      </c>
      <c r="H18" s="167">
        <v>73768.471000000005</v>
      </c>
      <c r="I18" s="167">
        <v>5119.6000000000004</v>
      </c>
      <c r="J18" s="24">
        <v>1749744.0747700001</v>
      </c>
      <c r="K18" s="167">
        <v>786802.4715499999</v>
      </c>
      <c r="L18" s="174">
        <f>SUM(B18:K18)</f>
        <v>4524963.0845999997</v>
      </c>
    </row>
    <row r="19" spans="1:12" ht="17.25" customHeight="1" x14ac:dyDescent="0.2">
      <c r="A19" s="28" t="str">
        <f>A13</f>
        <v>Pension</v>
      </c>
      <c r="B19" s="167">
        <f>46254139/1000</f>
        <v>46254.139000000003</v>
      </c>
      <c r="C19" s="167">
        <v>0</v>
      </c>
      <c r="D19" s="167">
        <v>0</v>
      </c>
      <c r="E19" s="167">
        <v>72872.78</v>
      </c>
      <c r="F19" s="167">
        <v>0</v>
      </c>
      <c r="G19" s="167">
        <v>0</v>
      </c>
      <c r="H19" s="167">
        <v>6715.509</v>
      </c>
      <c r="I19" s="167">
        <v>0</v>
      </c>
      <c r="J19" s="24">
        <v>2176486.5920000002</v>
      </c>
      <c r="K19" s="167">
        <v>1066691.0854000004</v>
      </c>
      <c r="L19" s="174">
        <f t="shared" ref="L19:L21" si="4">SUM(B19:K19)</f>
        <v>3369020.1054000007</v>
      </c>
    </row>
    <row r="20" spans="1:12" ht="17.25" customHeight="1" x14ac:dyDescent="0.2">
      <c r="A20" s="28" t="str">
        <f>A14</f>
        <v>Permanent Health Insurance</v>
      </c>
      <c r="B20" s="167"/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24">
        <v>79.726880000000008</v>
      </c>
      <c r="K20" s="167">
        <v>3505.2240000000002</v>
      </c>
      <c r="L20" s="174">
        <f t="shared" si="4"/>
        <v>3584.9508800000003</v>
      </c>
    </row>
    <row r="21" spans="1:12" ht="17.25" customHeight="1" x14ac:dyDescent="0.2">
      <c r="A21" s="30" t="str">
        <f>A15</f>
        <v>Linked Long Term Insurance</v>
      </c>
      <c r="B21" s="168"/>
      <c r="C21" s="168">
        <v>0</v>
      </c>
      <c r="D21" s="168">
        <v>0</v>
      </c>
      <c r="E21" s="168">
        <v>157125.96299999999</v>
      </c>
      <c r="F21" s="168">
        <v>0</v>
      </c>
      <c r="G21" s="168">
        <v>0</v>
      </c>
      <c r="H21" s="168">
        <v>100242.118</v>
      </c>
      <c r="I21" s="168">
        <v>0</v>
      </c>
      <c r="J21" s="169">
        <v>48384.831210000004</v>
      </c>
      <c r="K21" s="168">
        <v>835535.02034999966</v>
      </c>
      <c r="L21" s="174">
        <f t="shared" si="4"/>
        <v>1141287.9325599996</v>
      </c>
    </row>
    <row r="22" spans="1:12" ht="17.25" customHeight="1" x14ac:dyDescent="0.2">
      <c r="A22" s="31" t="str">
        <f>A16</f>
        <v>TOTAL</v>
      </c>
      <c r="B22" s="20">
        <f t="shared" ref="B22:J22" si="5">SUM(B18:B21)</f>
        <v>1102301.801</v>
      </c>
      <c r="C22" s="20">
        <f t="shared" si="5"/>
        <v>177627.14628000002</v>
      </c>
      <c r="D22" s="20">
        <f t="shared" si="5"/>
        <v>9483.3209999999999</v>
      </c>
      <c r="E22" s="20">
        <f t="shared" si="5"/>
        <v>497225.63399999996</v>
      </c>
      <c r="F22" s="20">
        <f t="shared" si="5"/>
        <v>5510.5540000000001</v>
      </c>
      <c r="G22" s="20">
        <f t="shared" si="5"/>
        <v>393632.89299999998</v>
      </c>
      <c r="H22" s="20">
        <f t="shared" si="5"/>
        <v>180726.098</v>
      </c>
      <c r="I22" s="20">
        <f t="shared" si="5"/>
        <v>5119.6000000000004</v>
      </c>
      <c r="J22" s="20">
        <f t="shared" si="5"/>
        <v>3974695.22486</v>
      </c>
      <c r="K22" s="20"/>
      <c r="L22" s="172">
        <f>SUM(L18:L21)</f>
        <v>9038856.0734400004</v>
      </c>
    </row>
    <row r="23" spans="1:12" x14ac:dyDescent="0.2">
      <c r="A23" s="25"/>
      <c r="B23" s="25"/>
    </row>
    <row r="24" spans="1:12" x14ac:dyDescent="0.2">
      <c r="A24" s="23"/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">
      <c r="A25" s="23" t="s">
        <v>54</v>
      </c>
      <c r="B25" s="23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">
      <c r="A26" s="34" t="s">
        <v>66</v>
      </c>
      <c r="B26" s="34"/>
      <c r="C26" s="25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3">
    <mergeCell ref="A1:L1"/>
    <mergeCell ref="A2:L2"/>
    <mergeCell ref="A3:L3"/>
  </mergeCells>
  <pageMargins left="0.7" right="0.7" top="0.75" bottom="0.75" header="0.3" footer="0.3"/>
  <pageSetup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7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" sqref="A3:L3"/>
    </sheetView>
  </sheetViews>
  <sheetFormatPr defaultRowHeight="12.75" x14ac:dyDescent="0.2"/>
  <cols>
    <col min="1" max="1" width="49.42578125" style="22" customWidth="1"/>
    <col min="2" max="3" width="14.85546875" style="22" bestFit="1" customWidth="1"/>
    <col min="4" max="4" width="11.140625" style="22" bestFit="1" customWidth="1"/>
    <col min="5" max="6" width="12.5703125" style="22" bestFit="1" customWidth="1"/>
    <col min="7" max="7" width="9.7109375" style="22" bestFit="1" customWidth="1"/>
    <col min="8" max="8" width="12.5703125" style="22" bestFit="1" customWidth="1"/>
    <col min="9" max="9" width="15.85546875" style="22" bestFit="1" customWidth="1"/>
    <col min="10" max="10" width="11.140625" style="22" bestFit="1" customWidth="1"/>
    <col min="11" max="11" width="14.85546875" style="22" bestFit="1" customWidth="1"/>
    <col min="12" max="12" width="16.28515625" style="22" bestFit="1" customWidth="1"/>
  </cols>
  <sheetData>
    <row r="1" spans="1:12" s="33" customFormat="1" ht="20.100000000000001" customHeight="1" x14ac:dyDescent="0.25">
      <c r="A1" s="178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33" customFormat="1" ht="20.100000000000001" customHeight="1" x14ac:dyDescent="0.25">
      <c r="A2" s="178" t="s">
        <v>63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x14ac:dyDescent="0.2">
      <c r="A3" s="179" t="s">
        <v>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s="7" customFormat="1" ht="27" customHeight="1" x14ac:dyDescent="0.2">
      <c r="A4" s="26" t="s">
        <v>3</v>
      </c>
      <c r="B4" s="16" t="s">
        <v>37</v>
      </c>
      <c r="C4" s="15" t="s">
        <v>28</v>
      </c>
      <c r="D4" s="15" t="s">
        <v>56</v>
      </c>
      <c r="E4" s="15" t="s">
        <v>43</v>
      </c>
      <c r="F4" s="15" t="s">
        <v>44</v>
      </c>
      <c r="G4" s="15" t="s">
        <v>57</v>
      </c>
      <c r="H4" s="15" t="s">
        <v>12</v>
      </c>
      <c r="I4" s="15" t="s">
        <v>46</v>
      </c>
      <c r="J4" s="15" t="s">
        <v>58</v>
      </c>
      <c r="K4" s="16" t="s">
        <v>48</v>
      </c>
      <c r="L4" s="17" t="s">
        <v>17</v>
      </c>
    </row>
    <row r="5" spans="1:12" s="2" customFormat="1" ht="30" customHeight="1" x14ac:dyDescent="0.2">
      <c r="A5" s="27" t="s">
        <v>61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</row>
    <row r="6" spans="1:12" ht="17.25" customHeight="1" x14ac:dyDescent="0.2">
      <c r="A6" s="28" t="s">
        <v>50</v>
      </c>
      <c r="B6" s="29">
        <v>878132.554</v>
      </c>
      <c r="C6" s="29"/>
      <c r="D6" s="29">
        <v>9515</v>
      </c>
      <c r="E6" s="29">
        <v>148122</v>
      </c>
      <c r="F6" s="29">
        <v>239519</v>
      </c>
      <c r="G6" s="29">
        <v>8061</v>
      </c>
      <c r="H6" s="29">
        <v>415260</v>
      </c>
      <c r="I6" s="29">
        <v>84874.907999999996</v>
      </c>
      <c r="J6" s="29">
        <v>10974</v>
      </c>
      <c r="K6" s="29">
        <v>1863451.8629999999</v>
      </c>
      <c r="L6" s="24">
        <f>SUM(B6:K6)</f>
        <v>3657910.3250000002</v>
      </c>
    </row>
    <row r="7" spans="1:12" ht="17.25" customHeight="1" x14ac:dyDescent="0.2">
      <c r="A7" s="28" t="s">
        <v>51</v>
      </c>
      <c r="B7" s="29">
        <v>948949.87800000003</v>
      </c>
      <c r="C7" s="29"/>
      <c r="D7" s="29"/>
      <c r="E7" s="29">
        <v>17158</v>
      </c>
      <c r="F7" s="29">
        <v>64891</v>
      </c>
      <c r="G7" s="29"/>
      <c r="H7" s="29"/>
      <c r="I7" s="29">
        <v>3067.3420000000001</v>
      </c>
      <c r="J7" s="29">
        <v>0</v>
      </c>
      <c r="K7" s="29">
        <v>1734178.182</v>
      </c>
      <c r="L7" s="24">
        <f>SUM(B7:K7)</f>
        <v>2768244.4019999998</v>
      </c>
    </row>
    <row r="8" spans="1:12" ht="17.25" customHeight="1" x14ac:dyDescent="0.2">
      <c r="A8" s="28" t="s">
        <v>52</v>
      </c>
      <c r="B8" s="29">
        <v>11072.800999999999</v>
      </c>
      <c r="C8" s="29"/>
      <c r="D8" s="29"/>
      <c r="E8" s="29">
        <v>0</v>
      </c>
      <c r="F8" s="29">
        <v>0</v>
      </c>
      <c r="G8" s="29"/>
      <c r="H8" s="29"/>
      <c r="I8" s="29">
        <v>0</v>
      </c>
      <c r="J8" s="29">
        <v>0</v>
      </c>
      <c r="K8" s="29">
        <v>7.6210000000000004</v>
      </c>
      <c r="L8" s="24">
        <f>SUM(B8:K8)</f>
        <v>11080.421999999999</v>
      </c>
    </row>
    <row r="9" spans="1:12" ht="17.25" customHeight="1" x14ac:dyDescent="0.2">
      <c r="A9" s="30" t="s">
        <v>53</v>
      </c>
      <c r="B9" s="29">
        <v>711645.84199999995</v>
      </c>
      <c r="C9" s="29"/>
      <c r="D9" s="29"/>
      <c r="E9" s="29">
        <v>0</v>
      </c>
      <c r="F9" s="29">
        <v>181302</v>
      </c>
      <c r="G9" s="29"/>
      <c r="H9" s="29"/>
      <c r="I9" s="29">
        <v>20439.303</v>
      </c>
      <c r="J9" s="29">
        <v>0</v>
      </c>
      <c r="K9" s="29">
        <v>31173.253000000001</v>
      </c>
      <c r="L9" s="35">
        <f>SUM(B9:K9)</f>
        <v>944560.39799999993</v>
      </c>
    </row>
    <row r="10" spans="1:12" ht="17.25" customHeight="1" x14ac:dyDescent="0.2">
      <c r="A10" s="31" t="s">
        <v>17</v>
      </c>
      <c r="B10" s="20">
        <f t="shared" ref="B10:C10" si="0">SUM(B6:B9)</f>
        <v>2549801.0750000002</v>
      </c>
      <c r="C10" s="20">
        <f t="shared" si="0"/>
        <v>0</v>
      </c>
      <c r="D10" s="20">
        <f>SUM(D6:D9)</f>
        <v>9515</v>
      </c>
      <c r="E10" s="20">
        <f t="shared" ref="E10:L10" si="1">SUM(E6:E9)</f>
        <v>165280</v>
      </c>
      <c r="F10" s="20">
        <f t="shared" si="1"/>
        <v>485712</v>
      </c>
      <c r="G10" s="20">
        <f t="shared" si="1"/>
        <v>8061</v>
      </c>
      <c r="H10" s="20">
        <f t="shared" si="1"/>
        <v>415260</v>
      </c>
      <c r="I10" s="20">
        <f t="shared" si="1"/>
        <v>108381.553</v>
      </c>
      <c r="J10" s="20">
        <f t="shared" si="1"/>
        <v>10974</v>
      </c>
      <c r="K10" s="20">
        <f t="shared" si="1"/>
        <v>3628810.9189999998</v>
      </c>
      <c r="L10" s="20">
        <f t="shared" si="1"/>
        <v>7381795.5470000003</v>
      </c>
    </row>
    <row r="11" spans="1:12" ht="30" customHeight="1" x14ac:dyDescent="0.2">
      <c r="A11" s="32" t="s">
        <v>62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7.25" customHeight="1" x14ac:dyDescent="0.2">
      <c r="A12" s="28" t="str">
        <f>A6</f>
        <v>Life Assurance</v>
      </c>
      <c r="B12" s="29">
        <v>46402.904000000002</v>
      </c>
      <c r="C12" s="29"/>
      <c r="D12" s="29"/>
      <c r="E12" s="29">
        <v>0</v>
      </c>
      <c r="F12" s="29">
        <v>12099</v>
      </c>
      <c r="G12" s="29"/>
      <c r="H12" s="29"/>
      <c r="I12" s="29">
        <v>4016.3580000000002</v>
      </c>
      <c r="J12" s="29">
        <v>-100</v>
      </c>
      <c r="K12" s="29">
        <v>40968.883000000002</v>
      </c>
      <c r="L12" s="24">
        <f>SUM(B12:K12)</f>
        <v>103387.145</v>
      </c>
    </row>
    <row r="13" spans="1:12" ht="17.25" customHeight="1" x14ac:dyDescent="0.2">
      <c r="A13" s="28" t="str">
        <f>A7</f>
        <v>Pension</v>
      </c>
      <c r="B13" s="29">
        <v>-250.255</v>
      </c>
      <c r="C13" s="29"/>
      <c r="D13" s="29"/>
      <c r="E13" s="29">
        <v>0</v>
      </c>
      <c r="F13" s="29">
        <v>0</v>
      </c>
      <c r="G13" s="29"/>
      <c r="H13" s="29"/>
      <c r="I13" s="29">
        <v>0</v>
      </c>
      <c r="J13" s="29">
        <v>0</v>
      </c>
      <c r="K13" s="29">
        <v>0</v>
      </c>
      <c r="L13" s="24">
        <f>SUM(B13:K13)</f>
        <v>-250.255</v>
      </c>
    </row>
    <row r="14" spans="1:12" ht="17.25" customHeight="1" x14ac:dyDescent="0.2">
      <c r="A14" s="28" t="str">
        <f>A8</f>
        <v>Permanent Health Insurance</v>
      </c>
      <c r="B14" s="29">
        <v>8215.5689999999995</v>
      </c>
      <c r="C14" s="29"/>
      <c r="D14" s="29"/>
      <c r="E14" s="29">
        <v>0</v>
      </c>
      <c r="F14" s="29">
        <v>0</v>
      </c>
      <c r="G14" s="29"/>
      <c r="H14" s="29"/>
      <c r="I14" s="29">
        <v>0</v>
      </c>
      <c r="J14" s="29">
        <v>0</v>
      </c>
      <c r="K14" s="29">
        <v>0</v>
      </c>
      <c r="L14" s="24">
        <f>SUM(B14:K14)</f>
        <v>8215.5689999999995</v>
      </c>
    </row>
    <row r="15" spans="1:12" ht="17.25" customHeight="1" x14ac:dyDescent="0.2">
      <c r="A15" s="30" t="str">
        <f>A9</f>
        <v>Linked Long Term Insurance</v>
      </c>
      <c r="B15" s="29">
        <v>0</v>
      </c>
      <c r="C15" s="29"/>
      <c r="D15" s="29"/>
      <c r="E15" s="29">
        <v>0</v>
      </c>
      <c r="F15" s="29">
        <v>148</v>
      </c>
      <c r="G15" s="29"/>
      <c r="H15" s="29"/>
      <c r="I15" s="29">
        <v>0</v>
      </c>
      <c r="J15" s="29">
        <v>0</v>
      </c>
      <c r="K15" s="29">
        <v>5189.1710000000003</v>
      </c>
      <c r="L15" s="35">
        <f>SUM(B15:K15)</f>
        <v>5337.1710000000003</v>
      </c>
    </row>
    <row r="16" spans="1:12" ht="17.25" customHeight="1" x14ac:dyDescent="0.2">
      <c r="A16" s="31" t="str">
        <f>A10</f>
        <v>TOTAL</v>
      </c>
      <c r="B16" s="20">
        <f>SUM(B12:B15)</f>
        <v>54368.218000000008</v>
      </c>
      <c r="C16" s="20">
        <f t="shared" ref="C16:L16" si="2">SUM(C12:C15)</f>
        <v>0</v>
      </c>
      <c r="D16" s="20">
        <f t="shared" si="2"/>
        <v>0</v>
      </c>
      <c r="E16" s="20">
        <f t="shared" si="2"/>
        <v>0</v>
      </c>
      <c r="F16" s="20">
        <f t="shared" si="2"/>
        <v>12247</v>
      </c>
      <c r="G16" s="20">
        <f t="shared" si="2"/>
        <v>0</v>
      </c>
      <c r="H16" s="20">
        <f t="shared" si="2"/>
        <v>0</v>
      </c>
      <c r="I16" s="20">
        <f t="shared" si="2"/>
        <v>4016.3580000000002</v>
      </c>
      <c r="J16" s="20">
        <f t="shared" si="2"/>
        <v>-100</v>
      </c>
      <c r="K16" s="20">
        <f t="shared" si="2"/>
        <v>46158.054000000004</v>
      </c>
      <c r="L16" s="20">
        <f t="shared" si="2"/>
        <v>116689.63</v>
      </c>
    </row>
    <row r="17" spans="1:12" ht="30" customHeight="1" x14ac:dyDescent="0.2">
      <c r="A17" s="32" t="s">
        <v>41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7.25" customHeight="1" x14ac:dyDescent="0.2">
      <c r="A18" s="28" t="str">
        <f>A12</f>
        <v>Life Assurance</v>
      </c>
      <c r="B18" s="29">
        <f>0+(B6-B12)</f>
        <v>831729.65</v>
      </c>
      <c r="C18" s="29"/>
      <c r="D18" s="29">
        <v>9615</v>
      </c>
      <c r="E18" s="29">
        <v>48122</v>
      </c>
      <c r="F18" s="29">
        <v>239519</v>
      </c>
      <c r="G18" s="29">
        <v>8182</v>
      </c>
      <c r="H18" s="29">
        <v>415260</v>
      </c>
      <c r="I18" s="29">
        <f>0+(I6-I12)</f>
        <v>80858.549999999988</v>
      </c>
      <c r="J18" s="29">
        <v>10974</v>
      </c>
      <c r="K18" s="29">
        <f>0+(K6-K12)</f>
        <v>1822482.98</v>
      </c>
      <c r="L18" s="24">
        <f>SUM(B18:K18)</f>
        <v>3466743.1799999997</v>
      </c>
    </row>
    <row r="19" spans="1:12" ht="17.25" customHeight="1" x14ac:dyDescent="0.2">
      <c r="A19" s="28" t="str">
        <f>A13</f>
        <v>Pension</v>
      </c>
      <c r="B19" s="29">
        <f>0+(B7-B13)</f>
        <v>949200.13300000003</v>
      </c>
      <c r="C19" s="29"/>
      <c r="D19" s="29"/>
      <c r="E19" s="29">
        <v>17158</v>
      </c>
      <c r="F19" s="29">
        <v>64891</v>
      </c>
      <c r="G19" s="29"/>
      <c r="H19" s="29"/>
      <c r="I19" s="29">
        <f>0+(I7-I13)</f>
        <v>3067.3420000000001</v>
      </c>
      <c r="J19" s="29">
        <v>0</v>
      </c>
      <c r="K19" s="29">
        <f>0+(K7-K13)</f>
        <v>1734178.182</v>
      </c>
      <c r="L19" s="24">
        <f>SUM(B19:K19)</f>
        <v>2768494.6570000001</v>
      </c>
    </row>
    <row r="20" spans="1:12" ht="17.25" customHeight="1" x14ac:dyDescent="0.2">
      <c r="A20" s="28" t="str">
        <f>A14</f>
        <v>Permanent Health Insurance</v>
      </c>
      <c r="B20" s="29">
        <f>0+(B8-B14)</f>
        <v>2857.232</v>
      </c>
      <c r="C20" s="29"/>
      <c r="D20" s="29"/>
      <c r="E20" s="29">
        <v>0</v>
      </c>
      <c r="F20" s="29">
        <v>0</v>
      </c>
      <c r="G20" s="29"/>
      <c r="H20" s="29"/>
      <c r="I20" s="29">
        <f>0+(I8-I14)</f>
        <v>0</v>
      </c>
      <c r="J20" s="29">
        <v>0</v>
      </c>
      <c r="K20" s="29">
        <f>0+(K8-K14)</f>
        <v>7.6210000000000004</v>
      </c>
      <c r="L20" s="24">
        <f>SUM(B20:K20)</f>
        <v>2864.8530000000001</v>
      </c>
    </row>
    <row r="21" spans="1:12" ht="17.25" customHeight="1" x14ac:dyDescent="0.2">
      <c r="A21" s="30" t="str">
        <f>A15</f>
        <v>Linked Long Term Insurance</v>
      </c>
      <c r="B21" s="29">
        <f>0+(B9-B15)</f>
        <v>711645.84199999995</v>
      </c>
      <c r="C21" s="29"/>
      <c r="D21" s="29"/>
      <c r="E21" s="29">
        <v>0</v>
      </c>
      <c r="F21" s="29">
        <v>181302</v>
      </c>
      <c r="G21" s="29"/>
      <c r="H21" s="29"/>
      <c r="I21" s="29">
        <f>0+(I9-I15)</f>
        <v>20439.303</v>
      </c>
      <c r="J21" s="29">
        <v>0</v>
      </c>
      <c r="K21" s="29">
        <f>0+(K9-K15)</f>
        <v>25984.082000000002</v>
      </c>
      <c r="L21" s="35">
        <f>SUM(B21:K21)</f>
        <v>939371.22699999996</v>
      </c>
    </row>
    <row r="22" spans="1:12" ht="17.25" customHeight="1" x14ac:dyDescent="0.2">
      <c r="A22" s="31" t="str">
        <f>A16</f>
        <v>TOTAL</v>
      </c>
      <c r="B22" s="20">
        <f>SUM(B18:B21)</f>
        <v>2495432.8569999998</v>
      </c>
      <c r="C22" s="20">
        <f t="shared" ref="C22:L22" si="3">SUM(C18:C21)</f>
        <v>0</v>
      </c>
      <c r="D22" s="20">
        <f t="shared" si="3"/>
        <v>9615</v>
      </c>
      <c r="E22" s="20">
        <f t="shared" si="3"/>
        <v>65280</v>
      </c>
      <c r="F22" s="20">
        <f t="shared" si="3"/>
        <v>485712</v>
      </c>
      <c r="G22" s="20">
        <f t="shared" si="3"/>
        <v>8182</v>
      </c>
      <c r="H22" s="20">
        <f t="shared" si="3"/>
        <v>415260</v>
      </c>
      <c r="I22" s="20">
        <f t="shared" si="3"/>
        <v>104365.19499999999</v>
      </c>
      <c r="J22" s="20">
        <f t="shared" si="3"/>
        <v>10974</v>
      </c>
      <c r="K22" s="20">
        <f t="shared" si="3"/>
        <v>3582652.8649999998</v>
      </c>
      <c r="L22" s="20">
        <f t="shared" si="3"/>
        <v>7177473.9169999994</v>
      </c>
    </row>
    <row r="23" spans="1:12" x14ac:dyDescent="0.2">
      <c r="A23" s="25"/>
    </row>
    <row r="24" spans="1:12" x14ac:dyDescent="0.2">
      <c r="A24" s="23" t="s">
        <v>54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">
      <c r="A25" s="23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">
      <c r="A26" s="36" t="s">
        <v>66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</sheetData>
  <mergeCells count="3">
    <mergeCell ref="A1:L1"/>
    <mergeCell ref="A2:L2"/>
    <mergeCell ref="A3:L3"/>
  </mergeCells>
  <pageMargins left="0.7" right="0.7" top="0.75" bottom="0.75" header="0.3" footer="0.3"/>
  <pageSetup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7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" sqref="A3:L3"/>
    </sheetView>
  </sheetViews>
  <sheetFormatPr defaultRowHeight="12.75" x14ac:dyDescent="0.2"/>
  <cols>
    <col min="1" max="1" width="49.42578125" style="22" customWidth="1"/>
    <col min="2" max="3" width="14.85546875" style="22" bestFit="1" customWidth="1"/>
    <col min="4" max="4" width="11.140625" style="22" bestFit="1" customWidth="1"/>
    <col min="5" max="6" width="12.5703125" style="22" bestFit="1" customWidth="1"/>
    <col min="7" max="7" width="9.7109375" style="22" bestFit="1" customWidth="1"/>
    <col min="8" max="8" width="12.5703125" style="22" bestFit="1" customWidth="1"/>
    <col min="9" max="9" width="15.85546875" style="22" bestFit="1" customWidth="1"/>
    <col min="10" max="10" width="11.140625" style="22" bestFit="1" customWidth="1"/>
    <col min="11" max="11" width="14.85546875" style="22" bestFit="1" customWidth="1"/>
    <col min="12" max="12" width="16.28515625" style="22" bestFit="1" customWidth="1"/>
  </cols>
  <sheetData>
    <row r="1" spans="1:12" s="33" customFormat="1" ht="20.100000000000001" customHeight="1" x14ac:dyDescent="0.25">
      <c r="A1" s="178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33" customFormat="1" ht="20.100000000000001" customHeight="1" x14ac:dyDescent="0.25">
      <c r="A2" s="178" t="s">
        <v>60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x14ac:dyDescent="0.2">
      <c r="A3" s="179" t="s">
        <v>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s="7" customFormat="1" ht="27" customHeight="1" x14ac:dyDescent="0.2">
      <c r="A4" s="26" t="s">
        <v>3</v>
      </c>
      <c r="B4" s="16" t="s">
        <v>37</v>
      </c>
      <c r="C4" s="15" t="s">
        <v>28</v>
      </c>
      <c r="D4" s="15" t="s">
        <v>56</v>
      </c>
      <c r="E4" s="15" t="s">
        <v>43</v>
      </c>
      <c r="F4" s="15" t="s">
        <v>44</v>
      </c>
      <c r="G4" s="15" t="s">
        <v>57</v>
      </c>
      <c r="H4" s="15" t="s">
        <v>12</v>
      </c>
      <c r="I4" s="15" t="s">
        <v>46</v>
      </c>
      <c r="J4" s="15" t="s">
        <v>58</v>
      </c>
      <c r="K4" s="16" t="s">
        <v>48</v>
      </c>
      <c r="L4" s="17" t="s">
        <v>17</v>
      </c>
    </row>
    <row r="5" spans="1:12" s="2" customFormat="1" ht="30" customHeight="1" x14ac:dyDescent="0.2">
      <c r="A5" s="27" t="s">
        <v>61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</row>
    <row r="6" spans="1:12" ht="17.25" customHeight="1" x14ac:dyDescent="0.2">
      <c r="A6" s="28" t="s">
        <v>50</v>
      </c>
      <c r="B6" s="24">
        <v>889791.48600000003</v>
      </c>
      <c r="C6" s="24">
        <v>6062687.1730000004</v>
      </c>
      <c r="D6" s="24">
        <v>13062.672</v>
      </c>
      <c r="E6" s="24">
        <v>96369.207999999999</v>
      </c>
      <c r="F6" s="24">
        <v>237609.43299999999</v>
      </c>
      <c r="G6" s="24">
        <v>7706.83</v>
      </c>
      <c r="H6" s="24">
        <v>390769.16499999998</v>
      </c>
      <c r="I6" s="24">
        <v>105679.18799999999</v>
      </c>
      <c r="J6" s="24">
        <v>14326.49</v>
      </c>
      <c r="K6" s="24">
        <v>1828061.59</v>
      </c>
      <c r="L6" s="24">
        <f>SUM(B6:K6)</f>
        <v>9646063.2350000013</v>
      </c>
    </row>
    <row r="7" spans="1:12" ht="17.25" customHeight="1" x14ac:dyDescent="0.2">
      <c r="A7" s="28" t="s">
        <v>51</v>
      </c>
      <c r="B7" s="24">
        <v>806341.74699999997</v>
      </c>
      <c r="C7" s="24">
        <v>29310.217000000001</v>
      </c>
      <c r="D7" s="24">
        <v>0</v>
      </c>
      <c r="E7" s="24">
        <v>10816.125</v>
      </c>
      <c r="F7" s="24">
        <v>105383.901</v>
      </c>
      <c r="G7" s="24">
        <v>0</v>
      </c>
      <c r="H7" s="24">
        <v>0</v>
      </c>
      <c r="I7" s="24">
        <v>3512.7649999999999</v>
      </c>
      <c r="J7" s="24">
        <v>0</v>
      </c>
      <c r="K7" s="24">
        <v>1738464.6410000001</v>
      </c>
      <c r="L7" s="24">
        <f>SUM(B7:K7)</f>
        <v>2693829.3959999997</v>
      </c>
    </row>
    <row r="8" spans="1:12" ht="17.25" customHeight="1" x14ac:dyDescent="0.2">
      <c r="A8" s="28" t="s">
        <v>52</v>
      </c>
      <c r="B8" s="24">
        <v>3690.8560000000002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83.144999999999996</v>
      </c>
      <c r="L8" s="24">
        <f>SUM(B8:K8)</f>
        <v>3774.0010000000002</v>
      </c>
    </row>
    <row r="9" spans="1:12" ht="17.25" customHeight="1" x14ac:dyDescent="0.2">
      <c r="A9" s="30" t="s">
        <v>53</v>
      </c>
      <c r="B9" s="35">
        <v>499167.386</v>
      </c>
      <c r="C9" s="35">
        <v>0</v>
      </c>
      <c r="D9" s="35">
        <v>0</v>
      </c>
      <c r="E9" s="35">
        <v>0</v>
      </c>
      <c r="F9" s="35">
        <v>131714.70800000001</v>
      </c>
      <c r="G9" s="35">
        <v>0</v>
      </c>
      <c r="H9" s="35">
        <v>0</v>
      </c>
      <c r="I9" s="35">
        <v>14868.514999999999</v>
      </c>
      <c r="J9" s="35">
        <v>0</v>
      </c>
      <c r="K9" s="35">
        <v>18069.585999999999</v>
      </c>
      <c r="L9" s="35">
        <f>SUM(B9:K9)</f>
        <v>663820.19500000007</v>
      </c>
    </row>
    <row r="10" spans="1:12" ht="17.25" customHeight="1" x14ac:dyDescent="0.2">
      <c r="A10" s="31" t="s">
        <v>17</v>
      </c>
      <c r="B10" s="20">
        <f t="shared" ref="B10:C10" si="0">SUM(B6:B9)</f>
        <v>2198991.4750000001</v>
      </c>
      <c r="C10" s="20">
        <f t="shared" si="0"/>
        <v>6091997.3900000006</v>
      </c>
      <c r="D10" s="20">
        <f>SUM(D6:D9)</f>
        <v>13062.672</v>
      </c>
      <c r="E10" s="20">
        <f t="shared" ref="E10:L10" si="1">SUM(E6:E9)</f>
        <v>107185.333</v>
      </c>
      <c r="F10" s="20">
        <f t="shared" si="1"/>
        <v>474708.04200000002</v>
      </c>
      <c r="G10" s="20">
        <f t="shared" si="1"/>
        <v>7706.83</v>
      </c>
      <c r="H10" s="20">
        <f t="shared" si="1"/>
        <v>390769.16499999998</v>
      </c>
      <c r="I10" s="20">
        <f t="shared" si="1"/>
        <v>124060.46799999999</v>
      </c>
      <c r="J10" s="20">
        <f t="shared" si="1"/>
        <v>14326.49</v>
      </c>
      <c r="K10" s="20">
        <f t="shared" si="1"/>
        <v>3584678.9620000003</v>
      </c>
      <c r="L10" s="20">
        <f t="shared" si="1"/>
        <v>13007486.827000001</v>
      </c>
    </row>
    <row r="11" spans="1:12" ht="30" customHeight="1" x14ac:dyDescent="0.2">
      <c r="A11" s="32" t="s">
        <v>62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7.25" customHeight="1" x14ac:dyDescent="0.2">
      <c r="A12" s="28" t="str">
        <f>A6</f>
        <v>Life Assurance</v>
      </c>
      <c r="B12" s="24">
        <v>41153.684999999998</v>
      </c>
      <c r="C12" s="24">
        <v>13358.962</v>
      </c>
      <c r="D12" s="24">
        <v>0</v>
      </c>
      <c r="E12" s="24">
        <v>0</v>
      </c>
      <c r="F12" s="24">
        <v>7564.2669999999998</v>
      </c>
      <c r="G12" s="24">
        <v>16.454000000000001</v>
      </c>
      <c r="H12" s="24">
        <v>0</v>
      </c>
      <c r="I12" s="24">
        <v>8959.0759999999991</v>
      </c>
      <c r="J12" s="24">
        <v>140</v>
      </c>
      <c r="K12" s="24">
        <v>44180.620999999999</v>
      </c>
      <c r="L12" s="24">
        <f>SUM(B12:K12)</f>
        <v>115373.06499999999</v>
      </c>
    </row>
    <row r="13" spans="1:12" ht="17.25" customHeight="1" x14ac:dyDescent="0.2">
      <c r="A13" s="28" t="str">
        <f>A7</f>
        <v>Pension</v>
      </c>
      <c r="B13" s="24">
        <v>0</v>
      </c>
      <c r="C13" s="24">
        <v>0</v>
      </c>
      <c r="D13" s="24">
        <v>0</v>
      </c>
      <c r="E13" s="24">
        <v>0</v>
      </c>
      <c r="F13" s="24">
        <v>330.49900000000002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f>SUM(B13:K13)</f>
        <v>330.49900000000002</v>
      </c>
    </row>
    <row r="14" spans="1:12" ht="17.25" customHeight="1" x14ac:dyDescent="0.2">
      <c r="A14" s="28" t="str">
        <f>A8</f>
        <v>Permanent Health Insurance</v>
      </c>
      <c r="B14" s="24">
        <v>1345.4829999999999</v>
      </c>
      <c r="C14" s="24">
        <v>0</v>
      </c>
      <c r="D14" s="24">
        <v>0</v>
      </c>
      <c r="E14" s="24">
        <v>0</v>
      </c>
      <c r="F14" s="24">
        <v>17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f>SUM(B14:K14)</f>
        <v>1362.4829999999999</v>
      </c>
    </row>
    <row r="15" spans="1:12" ht="17.25" customHeight="1" x14ac:dyDescent="0.2">
      <c r="A15" s="30" t="str">
        <f>A9</f>
        <v>Linked Long Term Insurance</v>
      </c>
      <c r="B15" s="35">
        <v>0</v>
      </c>
      <c r="C15" s="35">
        <v>0</v>
      </c>
      <c r="D15" s="35">
        <v>0</v>
      </c>
      <c r="E15" s="35">
        <v>0</v>
      </c>
      <c r="F15" s="35">
        <v>765.13300000000004</v>
      </c>
      <c r="G15" s="35">
        <v>0</v>
      </c>
      <c r="H15" s="35">
        <v>0</v>
      </c>
      <c r="I15" s="35">
        <v>0</v>
      </c>
      <c r="J15" s="35">
        <v>0</v>
      </c>
      <c r="K15" s="35">
        <v>248.24700000000001</v>
      </c>
      <c r="L15" s="35">
        <f>SUM(B15:K15)</f>
        <v>1013.3800000000001</v>
      </c>
    </row>
    <row r="16" spans="1:12" ht="17.25" customHeight="1" x14ac:dyDescent="0.2">
      <c r="A16" s="31" t="str">
        <f>A10</f>
        <v>TOTAL</v>
      </c>
      <c r="B16" s="20">
        <f>SUM(B12:B15)</f>
        <v>42499.167999999998</v>
      </c>
      <c r="C16" s="20">
        <f t="shared" ref="C16:L16" si="2">SUM(C12:C15)</f>
        <v>13358.962</v>
      </c>
      <c r="D16" s="20">
        <f t="shared" si="2"/>
        <v>0</v>
      </c>
      <c r="E16" s="20">
        <f t="shared" si="2"/>
        <v>0</v>
      </c>
      <c r="F16" s="20">
        <f t="shared" si="2"/>
        <v>8676.8989999999994</v>
      </c>
      <c r="G16" s="20">
        <f t="shared" si="2"/>
        <v>16.454000000000001</v>
      </c>
      <c r="H16" s="20">
        <f t="shared" si="2"/>
        <v>0</v>
      </c>
      <c r="I16" s="20">
        <f t="shared" si="2"/>
        <v>8959.0759999999991</v>
      </c>
      <c r="J16" s="20">
        <f t="shared" si="2"/>
        <v>140</v>
      </c>
      <c r="K16" s="20">
        <f t="shared" si="2"/>
        <v>44428.868000000002</v>
      </c>
      <c r="L16" s="20">
        <f t="shared" si="2"/>
        <v>118079.42699999998</v>
      </c>
    </row>
    <row r="17" spans="1:12" ht="30" customHeight="1" x14ac:dyDescent="0.2">
      <c r="A17" s="32" t="s">
        <v>41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7.25" customHeight="1" x14ac:dyDescent="0.2">
      <c r="A18" s="28" t="str">
        <f>A12</f>
        <v>Life Assurance</v>
      </c>
      <c r="B18" s="24">
        <v>848637.80099999998</v>
      </c>
      <c r="C18" s="24">
        <v>6049328.2110000001</v>
      </c>
      <c r="D18" s="24">
        <v>13062.672</v>
      </c>
      <c r="E18" s="24">
        <v>96369.207999999999</v>
      </c>
      <c r="F18" s="24">
        <v>230045.166</v>
      </c>
      <c r="G18" s="24">
        <v>7690.3760000000002</v>
      </c>
      <c r="H18" s="24">
        <v>390769.16499999998</v>
      </c>
      <c r="I18" s="24">
        <v>96720.111999999994</v>
      </c>
      <c r="J18" s="24">
        <v>14186.49</v>
      </c>
      <c r="K18" s="24">
        <v>1783880.969</v>
      </c>
      <c r="L18" s="24">
        <f>SUM(B18:K18)</f>
        <v>9530690.1699999999</v>
      </c>
    </row>
    <row r="19" spans="1:12" ht="17.25" customHeight="1" x14ac:dyDescent="0.2">
      <c r="A19" s="28" t="str">
        <f>A13</f>
        <v>Pension</v>
      </c>
      <c r="B19" s="24">
        <v>806341.74699999997</v>
      </c>
      <c r="C19" s="24">
        <v>29310.217000000001</v>
      </c>
      <c r="D19" s="24">
        <v>0</v>
      </c>
      <c r="E19" s="24">
        <v>10816.125</v>
      </c>
      <c r="F19" s="24">
        <v>105053.402</v>
      </c>
      <c r="G19" s="24">
        <v>0</v>
      </c>
      <c r="H19" s="24">
        <v>0</v>
      </c>
      <c r="I19" s="24">
        <v>3512.7649999999999</v>
      </c>
      <c r="J19" s="24">
        <v>0</v>
      </c>
      <c r="K19" s="24">
        <v>1738464.6410000001</v>
      </c>
      <c r="L19" s="24">
        <f>SUM(B19:K19)</f>
        <v>2693498.8969999999</v>
      </c>
    </row>
    <row r="20" spans="1:12" ht="17.25" customHeight="1" x14ac:dyDescent="0.2">
      <c r="A20" s="28" t="str">
        <f>A14</f>
        <v>Permanent Health Insurance</v>
      </c>
      <c r="B20" s="24">
        <v>2345.373</v>
      </c>
      <c r="C20" s="24">
        <v>0</v>
      </c>
      <c r="D20" s="24">
        <v>0</v>
      </c>
      <c r="E20" s="24">
        <v>0</v>
      </c>
      <c r="F20" s="24">
        <v>-17</v>
      </c>
      <c r="G20" s="24">
        <v>0</v>
      </c>
      <c r="H20" s="24">
        <v>0</v>
      </c>
      <c r="I20" s="24">
        <v>0</v>
      </c>
      <c r="J20" s="24">
        <v>0</v>
      </c>
      <c r="K20" s="24">
        <v>83.144999999999996</v>
      </c>
      <c r="L20" s="24">
        <f>SUM(B20:K20)</f>
        <v>2411.518</v>
      </c>
    </row>
    <row r="21" spans="1:12" ht="17.25" customHeight="1" x14ac:dyDescent="0.2">
      <c r="A21" s="30" t="str">
        <f>A15</f>
        <v>Linked Long Term Insurance</v>
      </c>
      <c r="B21" s="35">
        <v>499167.386</v>
      </c>
      <c r="C21" s="35">
        <v>0</v>
      </c>
      <c r="D21" s="35">
        <v>0</v>
      </c>
      <c r="E21" s="35">
        <v>0</v>
      </c>
      <c r="F21" s="35">
        <v>130949.575</v>
      </c>
      <c r="G21" s="35">
        <v>0</v>
      </c>
      <c r="H21" s="35">
        <v>0</v>
      </c>
      <c r="I21" s="35">
        <v>14868.514999999999</v>
      </c>
      <c r="J21" s="35">
        <v>0</v>
      </c>
      <c r="K21" s="35">
        <v>17821.339</v>
      </c>
      <c r="L21" s="35">
        <f>SUM(B21:K21)</f>
        <v>662806.81500000006</v>
      </c>
    </row>
    <row r="22" spans="1:12" ht="17.25" customHeight="1" x14ac:dyDescent="0.2">
      <c r="A22" s="31" t="str">
        <f>A16</f>
        <v>TOTAL</v>
      </c>
      <c r="B22" s="20">
        <f>SUM(B18:B21)</f>
        <v>2156492.307</v>
      </c>
      <c r="C22" s="20">
        <f t="shared" ref="C22:L22" si="3">SUM(C18:C21)</f>
        <v>6078638.4280000003</v>
      </c>
      <c r="D22" s="20">
        <f t="shared" si="3"/>
        <v>13062.672</v>
      </c>
      <c r="E22" s="20">
        <f t="shared" si="3"/>
        <v>107185.333</v>
      </c>
      <c r="F22" s="20">
        <f t="shared" si="3"/>
        <v>466031.14299999998</v>
      </c>
      <c r="G22" s="20">
        <f t="shared" si="3"/>
        <v>7690.3760000000002</v>
      </c>
      <c r="H22" s="20">
        <f t="shared" si="3"/>
        <v>390769.16499999998</v>
      </c>
      <c r="I22" s="20">
        <f t="shared" si="3"/>
        <v>115101.39199999999</v>
      </c>
      <c r="J22" s="20">
        <f t="shared" si="3"/>
        <v>14186.49</v>
      </c>
      <c r="K22" s="20">
        <f t="shared" si="3"/>
        <v>3540250.0940000005</v>
      </c>
      <c r="L22" s="20">
        <f t="shared" si="3"/>
        <v>12889407.399999999</v>
      </c>
    </row>
    <row r="23" spans="1:12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x14ac:dyDescent="0.2">
      <c r="A24" s="23" t="s">
        <v>54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">
      <c r="A25" s="23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">
      <c r="A26" s="36" t="s">
        <v>66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Claims BD Long 22</vt:lpstr>
      <vt:lpstr>Claims BD Long 21</vt:lpstr>
      <vt:lpstr>Claims BD Long 20</vt:lpstr>
      <vt:lpstr>Claims BD Long 19</vt:lpstr>
      <vt:lpstr>Claims BD Long 18</vt:lpstr>
      <vt:lpstr>Claims BD Long 17</vt:lpstr>
      <vt:lpstr>Claims BD Long 16</vt:lpstr>
      <vt:lpstr>Claims BD Long 15</vt:lpstr>
      <vt:lpstr>Claims BD Long 14</vt:lpstr>
      <vt:lpstr>Claims BD Long 13</vt:lpstr>
      <vt:lpstr>Claims BD Long 12</vt:lpstr>
      <vt:lpstr>Claims BD Long 11</vt:lpstr>
      <vt:lpstr>Claims BD Long 10</vt:lpstr>
      <vt:lpstr>Claims BD Long 09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2016-08-23T05:42:30Z</cp:lastPrinted>
  <dcterms:created xsi:type="dcterms:W3CDTF">2010-08-12T06:33:07Z</dcterms:created>
  <dcterms:modified xsi:type="dcterms:W3CDTF">2023-07-20T06:44:52Z</dcterms:modified>
</cp:coreProperties>
</file>