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jokhoo\Desktop\Temp\Insurance\Gen\"/>
    </mc:Choice>
  </mc:AlternateContent>
  <bookViews>
    <workbookView xWindow="0" yWindow="0" windowWidth="21600" windowHeight="9735"/>
  </bookViews>
  <sheets>
    <sheet name="Assets Gen 17" sheetId="12" r:id="rId1"/>
    <sheet name="Assets Gen 16" sheetId="11" r:id="rId2"/>
    <sheet name="Assets Gen 15" sheetId="10" r:id="rId3"/>
    <sheet name="Assets Gen 14" sheetId="7" r:id="rId4"/>
    <sheet name="Assets Gen 13" sheetId="6" r:id="rId5"/>
    <sheet name="Assets Gen 12" sheetId="5" r:id="rId6"/>
    <sheet name="Assets Gen 11" sheetId="4" r:id="rId7"/>
    <sheet name="Assets Gen 10" sheetId="3" r:id="rId8"/>
    <sheet name="Assets Gen 09" sheetId="2" r:id="rId9"/>
    <sheet name="Assets Gen 08" sheetId="9" r:id="rId10"/>
  </sheets>
  <calcPr calcId="152511"/>
</workbook>
</file>

<file path=xl/calcChain.xml><?xml version="1.0" encoding="utf-8"?>
<calcChain xmlns="http://schemas.openxmlformats.org/spreadsheetml/2006/main">
  <c r="C36" i="12" l="1"/>
  <c r="K36" i="12"/>
  <c r="L36" i="12"/>
  <c r="M36" i="12"/>
  <c r="N36" i="12"/>
  <c r="O36" i="12"/>
  <c r="P36" i="12"/>
  <c r="D36" i="12"/>
  <c r="E36" i="12"/>
  <c r="F36" i="12"/>
  <c r="G36" i="12"/>
  <c r="H36" i="12"/>
  <c r="I36" i="12"/>
  <c r="J36" i="12" l="1"/>
  <c r="B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  <c r="Q6" i="12"/>
  <c r="Q5" i="12"/>
  <c r="Q36" i="12" l="1"/>
  <c r="R36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5" i="7"/>
  <c r="Q35" i="10" l="1"/>
  <c r="P36" i="11" l="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B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6" i="11"/>
  <c r="Q5" i="11"/>
  <c r="Q36" i="11" l="1"/>
  <c r="K36" i="10"/>
  <c r="P36" i="10" l="1"/>
  <c r="L36" i="10" l="1"/>
  <c r="O36" i="10" l="1"/>
  <c r="N36" i="10"/>
  <c r="M36" i="10"/>
  <c r="J36" i="10"/>
  <c r="I36" i="10"/>
  <c r="H36" i="10"/>
  <c r="G36" i="10"/>
  <c r="F36" i="10"/>
  <c r="E36" i="10"/>
  <c r="D36" i="10"/>
  <c r="C36" i="10"/>
  <c r="B36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Q5" i="10"/>
  <c r="Q36" i="10" l="1"/>
  <c r="F35" i="9"/>
  <c r="Q35" i="9" s="1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7" l="1"/>
  <c r="Q6" i="7" l="1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 l="1"/>
  <c r="O36" i="7"/>
  <c r="N36" i="7"/>
  <c r="M36" i="7"/>
  <c r="K36" i="7"/>
  <c r="J36" i="7"/>
  <c r="I36" i="7"/>
  <c r="H36" i="7"/>
  <c r="G36" i="7"/>
  <c r="F36" i="7"/>
  <c r="E36" i="7"/>
  <c r="D36" i="7"/>
  <c r="C36" i="7"/>
  <c r="B36" i="7"/>
  <c r="O29" i="6" l="1"/>
  <c r="O30" i="6"/>
  <c r="O31" i="6"/>
  <c r="B38" i="6"/>
  <c r="C38" i="6"/>
  <c r="N38" i="6"/>
  <c r="M38" i="6"/>
  <c r="L38" i="6"/>
  <c r="K38" i="6"/>
  <c r="J38" i="6"/>
  <c r="I38" i="6"/>
  <c r="H38" i="6"/>
  <c r="G38" i="6"/>
  <c r="E38" i="6"/>
  <c r="D38" i="6"/>
  <c r="O36" i="6"/>
  <c r="O35" i="6"/>
  <c r="O34" i="6"/>
  <c r="O33" i="6"/>
  <c r="O32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35" i="5"/>
  <c r="N35" i="5"/>
  <c r="M35" i="5"/>
  <c r="L35" i="5"/>
  <c r="K35" i="5"/>
  <c r="J35" i="5"/>
  <c r="I35" i="5"/>
  <c r="H35" i="5"/>
  <c r="F35" i="5"/>
  <c r="E35" i="5"/>
  <c r="D35" i="5"/>
  <c r="C35" i="5"/>
  <c r="B35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N35" i="4"/>
  <c r="M35" i="4"/>
  <c r="L35" i="4"/>
  <c r="G35" i="4"/>
  <c r="E35" i="4"/>
  <c r="D35" i="4"/>
  <c r="B35" i="4"/>
  <c r="O33" i="4"/>
  <c r="O35" i="4" s="1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K15" i="4"/>
  <c r="K35" i="4" s="1"/>
  <c r="J14" i="4"/>
  <c r="Q14" i="4" s="1"/>
  <c r="Q13" i="4"/>
  <c r="J12" i="4"/>
  <c r="I12" i="4"/>
  <c r="Q12" i="4" s="1"/>
  <c r="P11" i="4"/>
  <c r="P35" i="4" s="1"/>
  <c r="J11" i="4"/>
  <c r="J35" i="4" s="1"/>
  <c r="F11" i="4"/>
  <c r="F35" i="4" s="1"/>
  <c r="C11" i="4"/>
  <c r="C35" i="4" s="1"/>
  <c r="Q10" i="4"/>
  <c r="Q9" i="4"/>
  <c r="Q8" i="4"/>
  <c r="Q7" i="4"/>
  <c r="Q6" i="4"/>
  <c r="O35" i="3"/>
  <c r="M35" i="3"/>
  <c r="L35" i="3"/>
  <c r="J35" i="3"/>
  <c r="I35" i="3"/>
  <c r="F35" i="3"/>
  <c r="E35" i="3"/>
  <c r="D35" i="3"/>
  <c r="C35" i="3"/>
  <c r="B35" i="3"/>
  <c r="Q33" i="3"/>
  <c r="P33" i="3"/>
  <c r="Q32" i="3"/>
  <c r="Q31" i="3"/>
  <c r="Q30" i="3"/>
  <c r="P30" i="3"/>
  <c r="P29" i="3"/>
  <c r="Q29" i="3" s="1"/>
  <c r="Q28" i="3"/>
  <c r="P28" i="3"/>
  <c r="N27" i="3"/>
  <c r="Q27" i="3" s="1"/>
  <c r="P26" i="3"/>
  <c r="N26" i="3"/>
  <c r="Q26" i="3"/>
  <c r="P25" i="3"/>
  <c r="N25" i="3"/>
  <c r="N35" i="3" s="1"/>
  <c r="G25" i="3"/>
  <c r="Q25" i="3" s="1"/>
  <c r="Q24" i="3"/>
  <c r="Q23" i="3"/>
  <c r="Q22" i="3"/>
  <c r="Q21" i="3"/>
  <c r="P20" i="3"/>
  <c r="Q20" i="3" s="1"/>
  <c r="Q19" i="3"/>
  <c r="Q18" i="3"/>
  <c r="Q17" i="3"/>
  <c r="K15" i="3"/>
  <c r="K16" i="3" s="1"/>
  <c r="Q16" i="3" s="1"/>
  <c r="K14" i="3"/>
  <c r="Q14" i="3"/>
  <c r="Q13" i="3"/>
  <c r="P13" i="3"/>
  <c r="P12" i="3"/>
  <c r="K12" i="3"/>
  <c r="Q12" i="3" s="1"/>
  <c r="H12" i="3"/>
  <c r="P11" i="3"/>
  <c r="P35" i="3"/>
  <c r="K11" i="3"/>
  <c r="K35" i="3" s="1"/>
  <c r="H11" i="3"/>
  <c r="Q10" i="3"/>
  <c r="Q9" i="3"/>
  <c r="Q8" i="3"/>
  <c r="H7" i="3"/>
  <c r="Q7" i="3"/>
  <c r="Q6" i="3"/>
  <c r="O6" i="2"/>
  <c r="G7" i="2"/>
  <c r="O7" i="2"/>
  <c r="O8" i="2"/>
  <c r="O9" i="2"/>
  <c r="O10" i="2"/>
  <c r="B11" i="2"/>
  <c r="O11" i="2" s="1"/>
  <c r="G11" i="2"/>
  <c r="H11" i="2"/>
  <c r="N11" i="2"/>
  <c r="B12" i="2"/>
  <c r="O12" i="2" s="1"/>
  <c r="G12" i="2"/>
  <c r="H12" i="2"/>
  <c r="H35" i="2" s="1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B28" i="2"/>
  <c r="O28" i="2" s="1"/>
  <c r="O29" i="2"/>
  <c r="O30" i="2"/>
  <c r="O31" i="2"/>
  <c r="O32" i="2"/>
  <c r="O33" i="2"/>
  <c r="O34" i="2"/>
  <c r="B35" i="2"/>
  <c r="O35" i="2" s="1"/>
  <c r="C35" i="2"/>
  <c r="D35" i="2"/>
  <c r="E35" i="2"/>
  <c r="F35" i="2"/>
  <c r="G35" i="2"/>
  <c r="I35" i="2"/>
  <c r="J35" i="2"/>
  <c r="K35" i="2"/>
  <c r="L35" i="2"/>
  <c r="M35" i="2"/>
  <c r="N35" i="2"/>
  <c r="Q11" i="3"/>
  <c r="H35" i="3"/>
  <c r="O38" i="6" l="1"/>
  <c r="G35" i="3"/>
  <c r="Q15" i="3"/>
  <c r="Q35" i="3" s="1"/>
  <c r="Q33" i="4"/>
  <c r="P35" i="5"/>
  <c r="Q11" i="4"/>
  <c r="Q35" i="4" s="1"/>
  <c r="Q15" i="4"/>
  <c r="I35" i="4"/>
</calcChain>
</file>

<file path=xl/sharedStrings.xml><?xml version="1.0" encoding="utf-8"?>
<sst xmlns="http://schemas.openxmlformats.org/spreadsheetml/2006/main" count="507" uniqueCount="100">
  <si>
    <t>BAI</t>
  </si>
  <si>
    <t>CEYLINCO STELLA</t>
  </si>
  <si>
    <t>GFA</t>
  </si>
  <si>
    <t>IOGA</t>
  </si>
  <si>
    <t>JUBILEE</t>
  </si>
  <si>
    <t>LAMCO</t>
  </si>
  <si>
    <t>MTIAN EAGLE</t>
  </si>
  <si>
    <t>MTIUS UNION</t>
  </si>
  <si>
    <t>NEW INDIA</t>
  </si>
  <si>
    <t>SICOM</t>
  </si>
  <si>
    <t>SUN</t>
  </si>
  <si>
    <t>SWAN</t>
  </si>
  <si>
    <t>TOTAL</t>
  </si>
  <si>
    <t>Intangibles</t>
  </si>
  <si>
    <t>Land and Buildings</t>
  </si>
  <si>
    <t>Investment Property</t>
  </si>
  <si>
    <t>Plant and Equipment</t>
  </si>
  <si>
    <t>Investment in related companies</t>
  </si>
  <si>
    <t>Equity Securities - Listed locally</t>
  </si>
  <si>
    <t>Equity Securities - Unlisted locally</t>
  </si>
  <si>
    <t>Equity Securities - Listed overseas</t>
  </si>
  <si>
    <t>Equity Securities - Unlisted overseas</t>
  </si>
  <si>
    <t>Governement Debt Securities</t>
  </si>
  <si>
    <t>Other Debt Securities</t>
  </si>
  <si>
    <t>Mortgage loans  - Residential</t>
  </si>
  <si>
    <t>Mortgage loans  - Commercial</t>
  </si>
  <si>
    <t>Policy loans</t>
  </si>
  <si>
    <t>Other secured loans</t>
  </si>
  <si>
    <t>Unsecured loans</t>
  </si>
  <si>
    <t>Loans to Directors, agents, associates</t>
  </si>
  <si>
    <t>Loans to Related companies</t>
  </si>
  <si>
    <t>Cash</t>
  </si>
  <si>
    <t>Cash at bank</t>
  </si>
  <si>
    <t>Deposits - Bank</t>
  </si>
  <si>
    <t>Deposits - Other financial institutions</t>
  </si>
  <si>
    <t>Premium Receivables</t>
  </si>
  <si>
    <t>Receivables from related companies</t>
  </si>
  <si>
    <t>Receivables from Reinsurers</t>
  </si>
  <si>
    <t>Receivables from Insurers</t>
  </si>
  <si>
    <t>Other receivables</t>
  </si>
  <si>
    <t>Other Assets</t>
  </si>
  <si>
    <t>GENERAL INSURANCE COMPANIES</t>
  </si>
  <si>
    <t>DISTRIBUTION OF ASSETS  - YEAR 2009</t>
  </si>
  <si>
    <t>ALBAT ROSS</t>
  </si>
  <si>
    <t>LA PRUD ENCE</t>
  </si>
  <si>
    <t>(Amount Rs 000)</t>
  </si>
  <si>
    <t>CIM</t>
  </si>
  <si>
    <t>CREDIT GUA</t>
  </si>
  <si>
    <t>LAPRUD</t>
  </si>
  <si>
    <t>MUA</t>
  </si>
  <si>
    <t>PHOENIX</t>
  </si>
  <si>
    <t>DISTRIBUTION OF ASSETS  - YEAR 2010</t>
  </si>
  <si>
    <t xml:space="preserve">BAI </t>
  </si>
  <si>
    <t xml:space="preserve">GENERAL INSURANCE COMPANIES </t>
  </si>
  <si>
    <t>DISTRIBUTION OF ASSETS - YEAR 2011</t>
  </si>
  <si>
    <t>BAI i</t>
  </si>
  <si>
    <t>DISTRIBUTION OF ASSETS - YEAR 2012</t>
  </si>
  <si>
    <t>BAI G</t>
  </si>
  <si>
    <t>M EAGLE</t>
  </si>
  <si>
    <t>M UNION</t>
  </si>
  <si>
    <t>Premium Receivables - Agents</t>
  </si>
  <si>
    <t>Brokers</t>
  </si>
  <si>
    <t>Policy Holders</t>
  </si>
  <si>
    <t>Insurers</t>
  </si>
  <si>
    <t>DISTRIBUTION OF ASSETS - YEAR 2013</t>
  </si>
  <si>
    <t>BAI*</t>
  </si>
  <si>
    <t>Government Debt Securities</t>
  </si>
  <si>
    <t>Mortgage loans - Residential</t>
  </si>
  <si>
    <t>Policy Loans</t>
  </si>
  <si>
    <t>Loans to Directors, Agents, Associates</t>
  </si>
  <si>
    <t>Loans to Related Companies</t>
  </si>
  <si>
    <t>Cash at Bank</t>
  </si>
  <si>
    <t>Deposits - Other Financial Institution</t>
  </si>
  <si>
    <t>* Incidental business</t>
  </si>
  <si>
    <t>Equity Securities - Unlisted Locally</t>
  </si>
  <si>
    <t>Equity Securities - Listed Overseas</t>
  </si>
  <si>
    <t>Equity Securities - Unlisted Overseas</t>
  </si>
  <si>
    <t>Mortgage loans - Commercial</t>
  </si>
  <si>
    <t>DISTRIBUTION OF ASSETS - YEAR 2014</t>
  </si>
  <si>
    <t>QUANTUM II**</t>
  </si>
  <si>
    <t>SWAN SPECIALITY RISK**</t>
  </si>
  <si>
    <t>** Newly licensed companies</t>
  </si>
  <si>
    <t>Premium Receivables - Brokers</t>
  </si>
  <si>
    <t>Premium Receivables - Policyholders</t>
  </si>
  <si>
    <t>Premium Receivables - Insurers</t>
  </si>
  <si>
    <t>DISTRIBUTION OF ASSETS  - YEAR 2008</t>
  </si>
  <si>
    <t>ALBATROSS</t>
  </si>
  <si>
    <t>ISLAND GEN</t>
  </si>
  <si>
    <t>LAPRUDENCE</t>
  </si>
  <si>
    <t>DISTRIBUTION OF ASSETS - YEAR 2015</t>
  </si>
  <si>
    <t>DISTRIBUTION OF ASSETS - YEAR 2016</t>
  </si>
  <si>
    <r>
      <rPr>
        <b/>
        <i/>
        <sz val="10"/>
        <rFont val="Arial Narrow"/>
        <family val="2"/>
      </rPr>
      <t xml:space="preserve">Note: </t>
    </r>
    <r>
      <rPr>
        <i/>
        <sz val="10"/>
        <rFont val="Arial Narrow"/>
        <family val="2"/>
      </rPr>
      <t>Data for 2016 exclude that for one general insurer</t>
    </r>
  </si>
  <si>
    <r>
      <rPr>
        <b/>
        <i/>
        <sz val="10"/>
        <rFont val="Arial Narrow"/>
        <family val="2"/>
      </rPr>
      <t xml:space="preserve">Source: </t>
    </r>
    <r>
      <rPr>
        <i/>
        <sz val="10"/>
        <rFont val="Arial Narrow"/>
        <family val="2"/>
      </rPr>
      <t>Financial Services Commission (FSC) Mauritius</t>
    </r>
  </si>
  <si>
    <t>QUANTUM II*</t>
  </si>
  <si>
    <t>SWAN SPECIALITY RISK*</t>
  </si>
  <si>
    <t>* Newly licensed companies</t>
  </si>
  <si>
    <r>
      <rPr>
        <b/>
        <i/>
        <sz val="10"/>
        <rFont val="Arial Narrow"/>
        <family val="2"/>
      </rPr>
      <t>Source</t>
    </r>
    <r>
      <rPr>
        <i/>
        <sz val="10"/>
        <rFont val="Arial Narrow"/>
        <family val="2"/>
      </rPr>
      <t>: Financial Services Commission (FSC) Mauritius</t>
    </r>
  </si>
  <si>
    <t>Total (without BAI)</t>
  </si>
  <si>
    <r>
      <rPr>
        <b/>
        <i/>
        <sz val="10"/>
        <rFont val="Arial Narrow"/>
        <family val="2"/>
      </rPr>
      <t xml:space="preserve">Note: </t>
    </r>
    <r>
      <rPr>
        <i/>
        <sz val="10"/>
        <rFont val="Arial Narrow"/>
        <family val="2"/>
      </rPr>
      <t>Data for 2017 exclude that for one general insurer</t>
    </r>
  </si>
  <si>
    <t>DISTRIBUTION OF ASSETS - YEAR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</si>
</sst>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;[Red]#,##0.00"/>
    <numFmt numFmtId="166" formatCode="0.000%"/>
    <numFmt numFmtId="167" formatCode="0.000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 Narrow"/>
      <family val="2"/>
    </font>
    <font>
      <sz val="10"/>
      <name val="Arial Narrow"/>
      <family val="2"/>
    </font>
    <font>
      <b/>
      <sz val="10"/>
      <color indexed="17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2"/>
      <name val="Arial"/>
      <family val="2"/>
    </font>
    <font>
      <sz val="12"/>
      <name val="Arial Narrow"/>
      <family val="2"/>
    </font>
    <font>
      <b/>
      <sz val="10"/>
      <color theme="9" tint="-0.499984740745262"/>
      <name val="Arial Narrow"/>
      <family val="2"/>
    </font>
    <font>
      <b/>
      <sz val="10"/>
      <color theme="0" tint="-0.249977111117893"/>
      <name val="Arial Narrow"/>
      <family val="2"/>
    </font>
    <font>
      <sz val="10"/>
      <color theme="9" tint="-0.499984740745262"/>
      <name val="Arial Narrow"/>
      <family val="2"/>
    </font>
    <font>
      <sz val="10"/>
      <color indexed="17"/>
      <name val="Arial Narrow"/>
      <family val="2"/>
    </font>
    <font>
      <sz val="10"/>
      <color theme="6" tint="-0.499984740745262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2"/>
    </font>
    <font>
      <sz val="10"/>
      <color theme="6" tint="-0.249977111117893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205">
    <xf numFmtId="0" fontId="0" fillId="0" borderId="0" xfId="0"/>
    <xf numFmtId="0" fontId="0" fillId="0" borderId="0" xfId="0" applyFill="1" applyBorder="1"/>
    <xf numFmtId="0" fontId="3" fillId="0" borderId="0" xfId="0" applyFont="1" applyFill="1" applyBorder="1"/>
    <xf numFmtId="43" fontId="0" fillId="0" borderId="0" xfId="0" applyNumberFormat="1" applyFill="1" applyBorder="1"/>
    <xf numFmtId="0" fontId="1" fillId="0" borderId="0" xfId="3" applyFill="1" applyBorder="1"/>
    <xf numFmtId="0" fontId="3" fillId="0" borderId="0" xfId="3" applyFont="1" applyFill="1" applyBorder="1"/>
    <xf numFmtId="43" fontId="1" fillId="0" borderId="0" xfId="3" applyNumberFormat="1" applyFill="1" applyBorder="1"/>
    <xf numFmtId="0" fontId="7" fillId="0" borderId="5" xfId="0" applyFont="1" applyBorder="1"/>
    <xf numFmtId="0" fontId="7" fillId="6" borderId="5" xfId="3" applyFont="1" applyFill="1" applyBorder="1" applyAlignment="1">
      <alignment vertical="center"/>
    </xf>
    <xf numFmtId="164" fontId="9" fillId="6" borderId="5" xfId="0" applyNumberFormat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7" fillId="7" borderId="5" xfId="3" applyFont="1" applyFill="1" applyBorder="1" applyAlignment="1">
      <alignment vertical="center"/>
    </xf>
    <xf numFmtId="164" fontId="10" fillId="0" borderId="5" xfId="1" applyNumberFormat="1" applyFont="1" applyBorder="1" applyAlignment="1">
      <alignment vertical="center"/>
    </xf>
    <xf numFmtId="0" fontId="7" fillId="7" borderId="18" xfId="3" applyFont="1" applyFill="1" applyBorder="1" applyAlignment="1">
      <alignment vertical="center"/>
    </xf>
    <xf numFmtId="164" fontId="10" fillId="0" borderId="18" xfId="1" applyNumberFormat="1" applyFont="1" applyBorder="1" applyAlignment="1">
      <alignment vertical="center"/>
    </xf>
    <xf numFmtId="164" fontId="11" fillId="0" borderId="10" xfId="1" applyNumberFormat="1" applyFont="1" applyBorder="1" applyAlignment="1">
      <alignment vertical="center"/>
    </xf>
    <xf numFmtId="164" fontId="12" fillId="0" borderId="0" xfId="1" applyNumberFormat="1" applyFont="1" applyAlignment="1">
      <alignment vertical="center"/>
    </xf>
    <xf numFmtId="164" fontId="11" fillId="9" borderId="10" xfId="1" applyNumberFormat="1" applyFont="1" applyFill="1" applyBorder="1" applyAlignment="1">
      <alignment vertical="center"/>
    </xf>
    <xf numFmtId="0" fontId="7" fillId="0" borderId="0" xfId="0" applyFont="1"/>
    <xf numFmtId="164" fontId="10" fillId="0" borderId="0" xfId="1" applyNumberFormat="1" applyFont="1" applyAlignment="1">
      <alignment vertical="center"/>
    </xf>
    <xf numFmtId="0" fontId="13" fillId="0" borderId="0" xfId="0" applyFont="1"/>
    <xf numFmtId="0" fontId="15" fillId="0" borderId="0" xfId="0" applyFont="1"/>
    <xf numFmtId="0" fontId="13" fillId="0" borderId="0" xfId="3" applyFont="1" applyFill="1" applyBorder="1" applyAlignment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0" fontId="9" fillId="0" borderId="0" xfId="0" applyFont="1" applyFill="1" applyBorder="1" applyAlignment="1"/>
    <xf numFmtId="164" fontId="7" fillId="0" borderId="0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15" fillId="0" borderId="0" xfId="0" applyFont="1" applyFill="1" applyBorder="1"/>
    <xf numFmtId="0" fontId="9" fillId="3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right"/>
    </xf>
    <xf numFmtId="0" fontId="9" fillId="0" borderId="5" xfId="0" applyFont="1" applyFill="1" applyBorder="1"/>
    <xf numFmtId="0" fontId="7" fillId="5" borderId="5" xfId="0" applyFont="1" applyFill="1" applyBorder="1" applyAlignment="1">
      <alignment horizontal="left" vertical="center" wrapText="1"/>
    </xf>
    <xf numFmtId="164" fontId="7" fillId="0" borderId="5" xfId="1" applyNumberFormat="1" applyFont="1" applyFill="1" applyBorder="1" applyAlignment="1">
      <alignment horizontal="right"/>
    </xf>
    <xf numFmtId="164" fontId="9" fillId="0" borderId="5" xfId="1" applyNumberFormat="1" applyFont="1" applyFill="1" applyBorder="1"/>
    <xf numFmtId="0" fontId="9" fillId="4" borderId="5" xfId="0" applyFont="1" applyFill="1" applyBorder="1" applyAlignment="1">
      <alignment vertical="center"/>
    </xf>
    <xf numFmtId="0" fontId="7" fillId="6" borderId="13" xfId="3" applyFont="1" applyFill="1" applyBorder="1" applyAlignment="1">
      <alignment vertical="center"/>
    </xf>
    <xf numFmtId="164" fontId="17" fillId="6" borderId="17" xfId="0" applyNumberFormat="1" applyFont="1" applyFill="1" applyBorder="1" applyAlignment="1">
      <alignment horizontal="center" vertical="center" wrapText="1"/>
    </xf>
    <xf numFmtId="164" fontId="9" fillId="6" borderId="12" xfId="0" applyNumberFormat="1" applyFont="1" applyFill="1" applyBorder="1" applyAlignment="1">
      <alignment horizontal="center" vertical="center" wrapText="1"/>
    </xf>
    <xf numFmtId="164" fontId="9" fillId="6" borderId="10" xfId="0" applyNumberFormat="1" applyFont="1" applyFill="1" applyBorder="1" applyAlignment="1">
      <alignment horizontal="center" vertical="center" wrapText="1"/>
    </xf>
    <xf numFmtId="164" fontId="18" fillId="6" borderId="10" xfId="0" applyNumberFormat="1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7" fillId="9" borderId="9" xfId="3" applyFont="1" applyFill="1" applyBorder="1" applyAlignment="1">
      <alignment vertical="center" wrapText="1"/>
    </xf>
    <xf numFmtId="0" fontId="19" fillId="0" borderId="3" xfId="0" applyFont="1" applyFill="1" applyBorder="1"/>
    <xf numFmtId="0" fontId="7" fillId="0" borderId="3" xfId="0" applyFont="1" applyBorder="1"/>
    <xf numFmtId="0" fontId="7" fillId="0" borderId="3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/>
    </xf>
    <xf numFmtId="0" fontId="7" fillId="0" borderId="3" xfId="0" applyFont="1" applyFill="1" applyBorder="1"/>
    <xf numFmtId="3" fontId="7" fillId="0" borderId="3" xfId="0" applyNumberFormat="1" applyFont="1" applyFill="1" applyBorder="1"/>
    <xf numFmtId="0" fontId="9" fillId="0" borderId="4" xfId="0" applyFont="1" applyFill="1" applyBorder="1" applyAlignment="1">
      <alignment vertical="center"/>
    </xf>
    <xf numFmtId="0" fontId="7" fillId="7" borderId="13" xfId="3" applyFont="1" applyFill="1" applyBorder="1" applyAlignment="1">
      <alignment vertical="center"/>
    </xf>
    <xf numFmtId="164" fontId="7" fillId="0" borderId="5" xfId="4" applyNumberFormat="1" applyFont="1" applyFill="1" applyBorder="1" applyAlignment="1">
      <alignment horizontal="right" vertical="center"/>
    </xf>
    <xf numFmtId="164" fontId="7" fillId="0" borderId="5" xfId="4" applyNumberFormat="1" applyFont="1" applyFill="1" applyBorder="1" applyAlignment="1">
      <alignment horizontal="right"/>
    </xf>
    <xf numFmtId="164" fontId="7" fillId="0" borderId="5" xfId="4" applyNumberFormat="1" applyFont="1" applyFill="1" applyBorder="1" applyAlignment="1">
      <alignment vertical="center"/>
    </xf>
    <xf numFmtId="41" fontId="7" fillId="0" borderId="5" xfId="4" applyNumberFormat="1" applyFont="1" applyFill="1" applyBorder="1" applyAlignment="1">
      <alignment horizontal="right"/>
    </xf>
    <xf numFmtId="164" fontId="9" fillId="0" borderId="6" xfId="4" applyNumberFormat="1" applyFont="1" applyFill="1" applyBorder="1" applyAlignment="1">
      <alignment vertical="center"/>
    </xf>
    <xf numFmtId="0" fontId="7" fillId="0" borderId="5" xfId="0" applyFont="1" applyBorder="1" applyAlignment="1">
      <alignment horizontal="right"/>
    </xf>
    <xf numFmtId="41" fontId="7" fillId="0" borderId="5" xfId="0" applyNumberFormat="1" applyFont="1" applyFill="1" applyBorder="1"/>
    <xf numFmtId="164" fontId="7" fillId="0" borderId="5" xfId="0" applyNumberFormat="1" applyFont="1" applyFill="1" applyBorder="1" applyAlignment="1">
      <alignment vertical="center"/>
    </xf>
    <xf numFmtId="0" fontId="7" fillId="7" borderId="13" xfId="3" applyFont="1" applyFill="1" applyBorder="1" applyAlignment="1">
      <alignment horizontal="right" vertical="center"/>
    </xf>
    <xf numFmtId="0" fontId="7" fillId="0" borderId="7" xfId="0" applyFont="1" applyFill="1" applyBorder="1"/>
    <xf numFmtId="0" fontId="7" fillId="0" borderId="7" xfId="0" applyFont="1" applyBorder="1"/>
    <xf numFmtId="164" fontId="7" fillId="0" borderId="7" xfId="4" applyNumberFormat="1" applyFont="1" applyFill="1" applyBorder="1" applyAlignment="1">
      <alignment horizontal="right" vertical="center"/>
    </xf>
    <xf numFmtId="164" fontId="7" fillId="0" borderId="7" xfId="4" applyNumberFormat="1" applyFont="1" applyFill="1" applyBorder="1" applyAlignment="1">
      <alignment horizontal="right"/>
    </xf>
    <xf numFmtId="41" fontId="7" fillId="0" borderId="7" xfId="0" applyNumberFormat="1" applyFont="1" applyFill="1" applyBorder="1"/>
    <xf numFmtId="3" fontId="7" fillId="0" borderId="7" xfId="0" applyNumberFormat="1" applyFont="1" applyFill="1" applyBorder="1"/>
    <xf numFmtId="164" fontId="7" fillId="0" borderId="8" xfId="4" applyNumberFormat="1" applyFont="1" applyFill="1" applyBorder="1" applyAlignment="1">
      <alignment vertical="center"/>
    </xf>
    <xf numFmtId="164" fontId="9" fillId="0" borderId="10" xfId="4" applyNumberFormat="1" applyFont="1" applyFill="1" applyBorder="1" applyAlignment="1">
      <alignment vertical="center"/>
    </xf>
    <xf numFmtId="164" fontId="9" fillId="0" borderId="11" xfId="4" applyNumberFormat="1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164" fontId="21" fillId="0" borderId="0" xfId="4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vertical="center"/>
    </xf>
    <xf numFmtId="165" fontId="23" fillId="0" borderId="0" xfId="0" applyNumberFormat="1" applyFont="1" applyFill="1" applyAlignment="1">
      <alignment horizontal="center"/>
    </xf>
    <xf numFmtId="0" fontId="7" fillId="0" borderId="0" xfId="3" applyFont="1" applyAlignment="1">
      <alignment vertical="center"/>
    </xf>
    <xf numFmtId="0" fontId="22" fillId="0" borderId="0" xfId="0" applyFont="1" applyFill="1" applyBorder="1" applyAlignment="1">
      <alignment horizontal="right"/>
    </xf>
    <xf numFmtId="38" fontId="23" fillId="0" borderId="0" xfId="3" applyNumberFormat="1" applyFont="1" applyFill="1"/>
    <xf numFmtId="0" fontId="7" fillId="0" borderId="0" xfId="3" applyFont="1" applyFill="1" applyBorder="1"/>
    <xf numFmtId="164" fontId="20" fillId="0" borderId="0" xfId="4" applyNumberFormat="1" applyFont="1" applyFill="1" applyBorder="1" applyAlignment="1">
      <alignment horizontal="center" vertical="center"/>
    </xf>
    <xf numFmtId="164" fontId="24" fillId="0" borderId="0" xfId="4" applyNumberFormat="1" applyFont="1" applyFill="1" applyBorder="1" applyAlignment="1">
      <alignment horizontal="center" vertical="center"/>
    </xf>
    <xf numFmtId="0" fontId="9" fillId="0" borderId="13" xfId="3" applyFont="1" applyFill="1" applyBorder="1" applyAlignment="1">
      <alignment vertical="center"/>
    </xf>
    <xf numFmtId="0" fontId="17" fillId="6" borderId="17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23" fillId="0" borderId="0" xfId="0" applyFont="1" applyFill="1" applyBorder="1"/>
    <xf numFmtId="0" fontId="7" fillId="0" borderId="3" xfId="0" applyFont="1" applyFill="1" applyBorder="1" applyAlignment="1">
      <alignment vertical="center"/>
    </xf>
    <xf numFmtId="164" fontId="19" fillId="0" borderId="5" xfId="4" applyNumberFormat="1" applyFont="1" applyFill="1" applyBorder="1" applyAlignment="1">
      <alignment horizontal="right" vertical="center"/>
    </xf>
    <xf numFmtId="43" fontId="7" fillId="0" borderId="0" xfId="0" applyNumberFormat="1" applyFont="1" applyFill="1" applyBorder="1"/>
    <xf numFmtId="164" fontId="19" fillId="0" borderId="5" xfId="0" applyNumberFormat="1" applyFont="1" applyFill="1" applyBorder="1" applyAlignment="1">
      <alignment vertical="center"/>
    </xf>
    <xf numFmtId="164" fontId="19" fillId="0" borderId="5" xfId="4" applyNumberFormat="1" applyFont="1" applyFill="1" applyBorder="1" applyAlignment="1">
      <alignment vertical="center"/>
    </xf>
    <xf numFmtId="0" fontId="19" fillId="0" borderId="7" xfId="0" applyFont="1" applyFill="1" applyBorder="1"/>
    <xf numFmtId="164" fontId="7" fillId="0" borderId="7" xfId="4" applyNumberFormat="1" applyFont="1" applyFill="1" applyBorder="1" applyAlignment="1">
      <alignment vertical="center"/>
    </xf>
    <xf numFmtId="164" fontId="17" fillId="0" borderId="17" xfId="4" applyNumberFormat="1" applyFont="1" applyFill="1" applyBorder="1" applyAlignment="1">
      <alignment vertical="center"/>
    </xf>
    <xf numFmtId="0" fontId="16" fillId="0" borderId="0" xfId="0" applyFont="1" applyFill="1" applyBorder="1"/>
    <xf numFmtId="0" fontId="7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right" vertical="center"/>
    </xf>
    <xf numFmtId="0" fontId="7" fillId="6" borderId="9" xfId="3" applyFont="1" applyFill="1" applyBorder="1" applyAlignment="1">
      <alignment vertical="center" wrapText="1"/>
    </xf>
    <xf numFmtId="0" fontId="9" fillId="6" borderId="10" xfId="3" applyFont="1" applyFill="1" applyBorder="1" applyAlignment="1">
      <alignment horizontal="center" vertical="center" wrapText="1"/>
    </xf>
    <xf numFmtId="0" fontId="9" fillId="6" borderId="12" xfId="3" applyFont="1" applyFill="1" applyBorder="1" applyAlignment="1">
      <alignment horizontal="center" vertical="center" wrapText="1"/>
    </xf>
    <xf numFmtId="0" fontId="9" fillId="8" borderId="11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vertical="center"/>
    </xf>
    <xf numFmtId="0" fontId="7" fillId="0" borderId="3" xfId="3" applyFont="1" applyFill="1" applyBorder="1"/>
    <xf numFmtId="0" fontId="7" fillId="0" borderId="3" xfId="3" applyFont="1" applyFill="1" applyBorder="1" applyAlignment="1">
      <alignment vertical="center"/>
    </xf>
    <xf numFmtId="0" fontId="7" fillId="0" borderId="3" xfId="3" applyFont="1" applyBorder="1"/>
    <xf numFmtId="0" fontId="7" fillId="0" borderId="3" xfId="3" applyFont="1" applyFill="1" applyBorder="1" applyAlignment="1">
      <alignment horizontal="right" vertical="center"/>
    </xf>
    <xf numFmtId="0" fontId="7" fillId="0" borderId="3" xfId="3" applyFont="1" applyFill="1" applyBorder="1" applyAlignment="1">
      <alignment horizontal="right"/>
    </xf>
    <xf numFmtId="3" fontId="7" fillId="0" borderId="3" xfId="3" applyNumberFormat="1" applyFont="1" applyFill="1" applyBorder="1"/>
    <xf numFmtId="0" fontId="9" fillId="0" borderId="4" xfId="3" applyFont="1" applyFill="1" applyBorder="1" applyAlignment="1">
      <alignment vertical="center"/>
    </xf>
    <xf numFmtId="164" fontId="7" fillId="0" borderId="14" xfId="1" applyNumberFormat="1" applyFont="1" applyFill="1" applyBorder="1" applyAlignment="1">
      <alignment horizontal="right"/>
    </xf>
    <xf numFmtId="164" fontId="7" fillId="0" borderId="5" xfId="1" applyNumberFormat="1" applyFont="1" applyFill="1" applyBorder="1" applyAlignment="1">
      <alignment vertical="center"/>
    </xf>
    <xf numFmtId="41" fontId="7" fillId="0" borderId="5" xfId="3" applyNumberFormat="1" applyFont="1" applyFill="1" applyBorder="1"/>
    <xf numFmtId="164" fontId="7" fillId="0" borderId="5" xfId="1" applyNumberFormat="1" applyFont="1" applyFill="1" applyBorder="1" applyAlignment="1">
      <alignment horizontal="right" vertical="center"/>
    </xf>
    <xf numFmtId="41" fontId="7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vertical="center"/>
    </xf>
    <xf numFmtId="0" fontId="7" fillId="0" borderId="5" xfId="3" applyFont="1" applyBorder="1"/>
    <xf numFmtId="41" fontId="7" fillId="0" borderId="5" xfId="3" applyNumberFormat="1" applyFont="1" applyFill="1" applyBorder="1" applyAlignment="1">
      <alignment horizontal="right" vertical="center"/>
    </xf>
    <xf numFmtId="164" fontId="9" fillId="0" borderId="5" xfId="1" applyNumberFormat="1" applyFont="1" applyFill="1" applyBorder="1" applyAlignment="1">
      <alignment horizontal="right" vertical="center"/>
    </xf>
    <xf numFmtId="0" fontId="7" fillId="0" borderId="16" xfId="3" applyFont="1" applyFill="1" applyBorder="1" applyAlignment="1">
      <alignment vertical="center"/>
    </xf>
    <xf numFmtId="0" fontId="7" fillId="0" borderId="7" xfId="3" applyFont="1" applyFill="1" applyBorder="1"/>
    <xf numFmtId="164" fontId="7" fillId="0" borderId="7" xfId="1" applyNumberFormat="1" applyFont="1" applyFill="1" applyBorder="1" applyAlignment="1">
      <alignment vertical="center"/>
    </xf>
    <xf numFmtId="0" fontId="7" fillId="0" borderId="7" xfId="3" applyFont="1" applyBorder="1"/>
    <xf numFmtId="164" fontId="7" fillId="0" borderId="7" xfId="1" applyNumberFormat="1" applyFont="1" applyFill="1" applyBorder="1" applyAlignment="1">
      <alignment horizontal="right" vertical="center"/>
    </xf>
    <xf numFmtId="164" fontId="7" fillId="0" borderId="7" xfId="1" applyNumberFormat="1" applyFont="1" applyFill="1" applyBorder="1" applyAlignment="1">
      <alignment horizontal="right"/>
    </xf>
    <xf numFmtId="41" fontId="7" fillId="0" borderId="7" xfId="3" applyNumberFormat="1" applyFont="1" applyFill="1" applyBorder="1"/>
    <xf numFmtId="3" fontId="7" fillId="0" borderId="7" xfId="3" applyNumberFormat="1" applyFont="1" applyFill="1" applyBorder="1"/>
    <xf numFmtId="164" fontId="7" fillId="0" borderId="8" xfId="1" applyNumberFormat="1" applyFont="1" applyFill="1" applyBorder="1" applyAlignment="1">
      <alignment vertical="center"/>
    </xf>
    <xf numFmtId="0" fontId="9" fillId="8" borderId="9" xfId="3" applyFont="1" applyFill="1" applyBorder="1" applyAlignment="1">
      <alignment vertical="center"/>
    </xf>
    <xf numFmtId="164" fontId="9" fillId="0" borderId="10" xfId="1" applyNumberFormat="1" applyFont="1" applyFill="1" applyBorder="1" applyAlignment="1">
      <alignment vertical="center"/>
    </xf>
    <xf numFmtId="164" fontId="9" fillId="0" borderId="11" xfId="1" applyNumberFormat="1" applyFont="1" applyFill="1" applyBorder="1" applyAlignment="1">
      <alignment vertical="center"/>
    </xf>
    <xf numFmtId="0" fontId="7" fillId="0" borderId="0" xfId="3" applyFont="1" applyFill="1" applyBorder="1" applyAlignment="1"/>
    <xf numFmtId="0" fontId="19" fillId="0" borderId="0" xfId="3" applyFont="1" applyFill="1" applyBorder="1" applyAlignment="1">
      <alignment horizontal="center" vertical="center"/>
    </xf>
    <xf numFmtId="0" fontId="20" fillId="0" borderId="0" xfId="3" applyFont="1" applyFill="1" applyAlignment="1">
      <alignment horizontal="center"/>
    </xf>
    <xf numFmtId="164" fontId="9" fillId="0" borderId="0" xfId="3" applyNumberFormat="1" applyFont="1" applyFill="1" applyBorder="1" applyAlignment="1">
      <alignment vertical="center"/>
    </xf>
    <xf numFmtId="0" fontId="19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vertical="center"/>
    </xf>
    <xf numFmtId="0" fontId="20" fillId="0" borderId="0" xfId="3" applyFont="1" applyFill="1" applyAlignment="1">
      <alignment horizontal="center" vertical="center"/>
    </xf>
    <xf numFmtId="0" fontId="7" fillId="0" borderId="0" xfId="3" applyFont="1" applyFill="1" applyBorder="1" applyAlignment="1">
      <alignment horizontal="right" vertical="center"/>
    </xf>
    <xf numFmtId="0" fontId="20" fillId="0" borderId="0" xfId="3" applyFont="1" applyFill="1" applyBorder="1" applyAlignment="1">
      <alignment horizontal="center" vertical="center"/>
    </xf>
    <xf numFmtId="164" fontId="7" fillId="0" borderId="0" xfId="3" applyNumberFormat="1" applyFont="1" applyFill="1" applyBorder="1" applyAlignment="1">
      <alignment horizontal="right" vertical="center"/>
    </xf>
    <xf numFmtId="0" fontId="22" fillId="0" borderId="0" xfId="3" applyFont="1" applyFill="1" applyBorder="1" applyAlignment="1">
      <alignment horizontal="right" vertical="center"/>
    </xf>
    <xf numFmtId="3" fontId="22" fillId="0" borderId="0" xfId="3" applyNumberFormat="1" applyFont="1" applyFill="1" applyBorder="1" applyAlignment="1">
      <alignment vertical="center"/>
    </xf>
    <xf numFmtId="165" fontId="23" fillId="0" borderId="0" xfId="3" applyNumberFormat="1" applyFont="1" applyFill="1" applyAlignment="1">
      <alignment horizontal="center"/>
    </xf>
    <xf numFmtId="0" fontId="19" fillId="0" borderId="0" xfId="3" applyFont="1" applyFill="1" applyBorder="1"/>
    <xf numFmtId="0" fontId="7" fillId="0" borderId="0" xfId="3" applyFont="1" applyFill="1" applyBorder="1" applyAlignment="1">
      <alignment horizontal="right"/>
    </xf>
    <xf numFmtId="0" fontId="22" fillId="0" borderId="0" xfId="3" applyFont="1" applyFill="1" applyBorder="1" applyAlignment="1">
      <alignment horizontal="right"/>
    </xf>
    <xf numFmtId="0" fontId="9" fillId="0" borderId="0" xfId="3" applyFont="1" applyFill="1" applyBorder="1"/>
    <xf numFmtId="166" fontId="19" fillId="0" borderId="0" xfId="3" applyNumberFormat="1" applyFont="1" applyFill="1"/>
    <xf numFmtId="167" fontId="7" fillId="0" borderId="0" xfId="3" applyNumberFormat="1" applyFont="1" applyFill="1" applyBorder="1"/>
    <xf numFmtId="0" fontId="19" fillId="0" borderId="0" xfId="3" applyFont="1" applyFill="1" applyAlignment="1">
      <alignment horizontal="center"/>
    </xf>
    <xf numFmtId="164" fontId="20" fillId="0" borderId="0" xfId="1" applyNumberFormat="1" applyFont="1" applyFill="1" applyBorder="1" applyAlignment="1">
      <alignment horizontal="center" vertical="center"/>
    </xf>
    <xf numFmtId="164" fontId="24" fillId="0" borderId="0" xfId="1" applyNumberFormat="1" applyFont="1" applyFill="1" applyBorder="1" applyAlignment="1">
      <alignment horizontal="center" vertical="center"/>
    </xf>
    <xf numFmtId="0" fontId="15" fillId="0" borderId="0" xfId="3" applyFont="1" applyFill="1" applyBorder="1"/>
    <xf numFmtId="0" fontId="7" fillId="0" borderId="0" xfId="0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 wrapText="1"/>
    </xf>
    <xf numFmtId="164" fontId="7" fillId="0" borderId="5" xfId="2" applyNumberFormat="1" applyFont="1" applyFill="1" applyBorder="1" applyAlignment="1">
      <alignment horizontal="right"/>
    </xf>
    <xf numFmtId="164" fontId="7" fillId="0" borderId="5" xfId="2" applyNumberFormat="1" applyFont="1" applyFill="1" applyBorder="1" applyAlignment="1">
      <alignment vertical="center"/>
    </xf>
    <xf numFmtId="164" fontId="7" fillId="0" borderId="5" xfId="2" applyNumberFormat="1" applyFont="1" applyFill="1" applyBorder="1" applyAlignment="1">
      <alignment horizontal="right" vertical="center"/>
    </xf>
    <xf numFmtId="41" fontId="7" fillId="0" borderId="5" xfId="2" applyNumberFormat="1" applyFont="1" applyFill="1" applyBorder="1" applyAlignment="1">
      <alignment horizontal="right"/>
    </xf>
    <xf numFmtId="164" fontId="9" fillId="0" borderId="6" xfId="2" applyNumberFormat="1" applyFont="1" applyFill="1" applyBorder="1" applyAlignment="1">
      <alignment vertical="center"/>
    </xf>
    <xf numFmtId="41" fontId="7" fillId="0" borderId="5" xfId="0" applyNumberFormat="1" applyFont="1" applyFill="1" applyBorder="1" applyAlignment="1">
      <alignment horizontal="right" vertical="center"/>
    </xf>
    <xf numFmtId="164" fontId="9" fillId="0" borderId="5" xfId="2" applyNumberFormat="1" applyFont="1" applyFill="1" applyBorder="1" applyAlignment="1">
      <alignment horizontal="right" vertical="center"/>
    </xf>
    <xf numFmtId="164" fontId="7" fillId="0" borderId="7" xfId="2" applyNumberFormat="1" applyFont="1" applyFill="1" applyBorder="1" applyAlignment="1">
      <alignment vertical="center"/>
    </xf>
    <xf numFmtId="164" fontId="7" fillId="0" borderId="7" xfId="2" applyNumberFormat="1" applyFont="1" applyFill="1" applyBorder="1" applyAlignment="1">
      <alignment horizontal="right" vertical="center"/>
    </xf>
    <xf numFmtId="164" fontId="7" fillId="0" borderId="7" xfId="2" applyNumberFormat="1" applyFont="1" applyFill="1" applyBorder="1" applyAlignment="1">
      <alignment horizontal="right"/>
    </xf>
    <xf numFmtId="164" fontId="7" fillId="0" borderId="8" xfId="2" applyNumberFormat="1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164" fontId="9" fillId="0" borderId="10" xfId="2" applyNumberFormat="1" applyFont="1" applyFill="1" applyBorder="1" applyAlignment="1">
      <alignment vertical="center"/>
    </xf>
    <xf numFmtId="164" fontId="9" fillId="0" borderId="11" xfId="2" applyNumberFormat="1" applyFont="1" applyFill="1" applyBorder="1" applyAlignment="1">
      <alignment vertical="center"/>
    </xf>
    <xf numFmtId="0" fontId="20" fillId="0" borderId="0" xfId="0" applyFont="1" applyFill="1" applyBorder="1"/>
    <xf numFmtId="164" fontId="22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3" fontId="22" fillId="0" borderId="0" xfId="0" applyNumberFormat="1" applyFont="1" applyFill="1" applyBorder="1"/>
    <xf numFmtId="164" fontId="9" fillId="0" borderId="0" xfId="0" applyNumberFormat="1" applyFont="1" applyFill="1" applyBorder="1"/>
    <xf numFmtId="0" fontId="20" fillId="0" borderId="0" xfId="0" applyFont="1" applyAlignment="1">
      <alignment horizontal="center" vertical="center" wrapText="1"/>
    </xf>
    <xf numFmtId="164" fontId="20" fillId="0" borderId="0" xfId="2" applyNumberFormat="1" applyFont="1" applyFill="1" applyBorder="1" applyAlignment="1">
      <alignment horizontal="center" vertical="center"/>
    </xf>
    <xf numFmtId="38" fontId="23" fillId="0" borderId="0" xfId="0" applyNumberFormat="1" applyFont="1" applyFill="1" applyAlignment="1">
      <alignment horizontal="center"/>
    </xf>
    <xf numFmtId="41" fontId="7" fillId="0" borderId="0" xfId="0" applyNumberFormat="1" applyFont="1" applyFill="1" applyBorder="1"/>
    <xf numFmtId="41" fontId="7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/>
    <xf numFmtId="41" fontId="7" fillId="0" borderId="0" xfId="0" applyNumberFormat="1" applyFont="1"/>
    <xf numFmtId="41" fontId="7" fillId="0" borderId="5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/>
    </xf>
    <xf numFmtId="0" fontId="16" fillId="0" borderId="0" xfId="0" applyFont="1" applyAlignment="1"/>
  </cellXfs>
  <cellStyles count="5">
    <cellStyle name="Comma" xfId="1" builtinId="3"/>
    <cellStyle name="Comma 2" xfId="2"/>
    <cellStyle name="Comma 3" xfId="4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BFBFBF"/>
      <color rgb="FF99CCFF"/>
      <color rgb="FFC5D9F1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S33" sqref="S33"/>
    </sheetView>
  </sheetViews>
  <sheetFormatPr defaultRowHeight="12.75" x14ac:dyDescent="0.2"/>
  <cols>
    <col min="1" max="1" width="45.5703125" style="19" customWidth="1"/>
    <col min="2" max="2" width="0.140625" style="19" customWidth="1"/>
    <col min="3" max="3" width="12.85546875" style="19" customWidth="1"/>
    <col min="4" max="4" width="10" style="19" customWidth="1"/>
    <col min="5" max="6" width="10.85546875" style="19" customWidth="1"/>
    <col min="7" max="7" width="10" style="19" customWidth="1"/>
    <col min="8" max="8" width="12.85546875" style="19" customWidth="1"/>
    <col min="9" max="9" width="11.5703125" style="19" customWidth="1"/>
    <col min="10" max="10" width="12.28515625" style="19" customWidth="1"/>
    <col min="11" max="11" width="9.85546875" style="19" customWidth="1"/>
    <col min="12" max="12" width="13.42578125" style="19" bestFit="1" customWidth="1"/>
    <col min="13" max="13" width="11.5703125" style="19" customWidth="1"/>
    <col min="14" max="14" width="10.85546875" style="19" customWidth="1"/>
    <col min="15" max="15" width="13.140625" style="19" customWidth="1"/>
    <col min="16" max="16" width="16.140625" style="19" customWidth="1"/>
    <col min="17" max="17" width="15" style="19" customWidth="1"/>
    <col min="18" max="18" width="9.140625" customWidth="1"/>
  </cols>
  <sheetData>
    <row r="1" spans="1:17" s="22" customFormat="1" ht="20.100000000000001" customHeight="1" x14ac:dyDescent="0.25">
      <c r="A1" s="200" t="s">
        <v>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2" spans="1:17" s="22" customFormat="1" ht="20.100000000000001" customHeight="1" x14ac:dyDescent="0.25">
      <c r="A2" s="200" t="s">
        <v>99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</row>
    <row r="3" spans="1:17" ht="14.25" customHeight="1" x14ac:dyDescent="0.2">
      <c r="A3" s="7"/>
      <c r="B3" s="201" t="s">
        <v>45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</row>
    <row r="4" spans="1:17" s="2" customFormat="1" ht="33.75" customHeight="1" x14ac:dyDescent="0.2">
      <c r="A4" s="8"/>
      <c r="B4" s="9" t="s">
        <v>65</v>
      </c>
      <c r="C4" s="9" t="s">
        <v>47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58</v>
      </c>
      <c r="I4" s="9" t="s">
        <v>59</v>
      </c>
      <c r="J4" s="9" t="s">
        <v>8</v>
      </c>
      <c r="K4" s="9" t="s">
        <v>50</v>
      </c>
      <c r="L4" s="10" t="s">
        <v>93</v>
      </c>
      <c r="M4" s="10" t="s">
        <v>9</v>
      </c>
      <c r="N4" s="10" t="s">
        <v>10</v>
      </c>
      <c r="O4" s="10" t="s">
        <v>11</v>
      </c>
      <c r="P4" s="10" t="s">
        <v>94</v>
      </c>
      <c r="Q4" s="11" t="s">
        <v>12</v>
      </c>
    </row>
    <row r="5" spans="1:17" ht="20.100000000000001" customHeight="1" x14ac:dyDescent="0.2">
      <c r="A5" s="12" t="s">
        <v>13</v>
      </c>
      <c r="B5" s="13"/>
      <c r="C5" s="13">
        <v>61.712000000000003</v>
      </c>
      <c r="D5" s="13">
        <v>706.94100000000003</v>
      </c>
      <c r="E5" s="13">
        <v>1E-3</v>
      </c>
      <c r="F5" s="13">
        <v>484.61500000000001</v>
      </c>
      <c r="G5" s="13">
        <v>1492.521</v>
      </c>
      <c r="H5" s="13">
        <v>17612.759076145529</v>
      </c>
      <c r="I5" s="13">
        <v>286897.45199999999</v>
      </c>
      <c r="J5" s="13">
        <v>0</v>
      </c>
      <c r="K5" s="13">
        <v>0</v>
      </c>
      <c r="L5" s="13">
        <v>48047.978000000003</v>
      </c>
      <c r="M5" s="13">
        <v>5247.5950000000003</v>
      </c>
      <c r="N5" s="13">
        <v>4444.8729999999996</v>
      </c>
      <c r="O5" s="13">
        <v>3583.9317500000002</v>
      </c>
      <c r="P5" s="13">
        <v>0</v>
      </c>
      <c r="Q5" s="13">
        <f>SUM(B5:P5)</f>
        <v>368580.37882614549</v>
      </c>
    </row>
    <row r="6" spans="1:17" ht="20.100000000000001" customHeight="1" x14ac:dyDescent="0.2">
      <c r="A6" s="12" t="s">
        <v>14</v>
      </c>
      <c r="B6" s="13"/>
      <c r="C6" s="13">
        <v>0</v>
      </c>
      <c r="D6" s="13">
        <v>40537.474999999999</v>
      </c>
      <c r="E6" s="13">
        <v>31612.565999999999</v>
      </c>
      <c r="F6" s="13">
        <v>0</v>
      </c>
      <c r="G6" s="13">
        <v>74595.198999999993</v>
      </c>
      <c r="H6" s="13">
        <v>118250.00129985917</v>
      </c>
      <c r="I6" s="13">
        <v>183500</v>
      </c>
      <c r="J6" s="13">
        <v>0</v>
      </c>
      <c r="K6" s="13">
        <v>78250</v>
      </c>
      <c r="L6" s="13">
        <v>0</v>
      </c>
      <c r="M6" s="13">
        <v>0</v>
      </c>
      <c r="N6" s="13">
        <v>59675.738480584252</v>
      </c>
      <c r="O6" s="13">
        <v>58821.921760000005</v>
      </c>
      <c r="P6" s="13">
        <v>0</v>
      </c>
      <c r="Q6" s="13">
        <f t="shared" ref="Q6:Q35" si="0">SUM(B6:P6)</f>
        <v>645242.90154044342</v>
      </c>
    </row>
    <row r="7" spans="1:17" ht="20.100000000000001" customHeight="1" x14ac:dyDescent="0.2">
      <c r="A7" s="12" t="s">
        <v>15</v>
      </c>
      <c r="B7" s="13"/>
      <c r="C7" s="13">
        <v>0</v>
      </c>
      <c r="D7" s="13">
        <v>18250</v>
      </c>
      <c r="E7" s="13">
        <v>0</v>
      </c>
      <c r="F7" s="13">
        <v>0</v>
      </c>
      <c r="G7" s="13">
        <v>0</v>
      </c>
      <c r="H7" s="13">
        <v>0</v>
      </c>
      <c r="I7" s="13">
        <v>79000</v>
      </c>
      <c r="J7" s="13">
        <v>0</v>
      </c>
      <c r="K7" s="13">
        <v>0</v>
      </c>
      <c r="L7" s="13">
        <v>0</v>
      </c>
      <c r="M7" s="13">
        <v>0</v>
      </c>
      <c r="N7" s="13">
        <v>45604.85628</v>
      </c>
      <c r="O7" s="13">
        <v>0</v>
      </c>
      <c r="P7" s="13">
        <v>0</v>
      </c>
      <c r="Q7" s="13">
        <f t="shared" si="0"/>
        <v>142854.85628000001</v>
      </c>
    </row>
    <row r="8" spans="1:17" ht="20.100000000000001" customHeight="1" x14ac:dyDescent="0.2">
      <c r="A8" s="12" t="s">
        <v>16</v>
      </c>
      <c r="B8" s="13"/>
      <c r="C8" s="13">
        <v>1516.3910000000001</v>
      </c>
      <c r="D8" s="13">
        <v>17359.089</v>
      </c>
      <c r="E8" s="13">
        <v>2532.9749999999999</v>
      </c>
      <c r="F8" s="13">
        <v>5248.2359999999999</v>
      </c>
      <c r="G8" s="13">
        <v>12280.790999999999</v>
      </c>
      <c r="H8" s="13">
        <v>7555.5484705333211</v>
      </c>
      <c r="I8" s="13">
        <v>56147.642999999996</v>
      </c>
      <c r="J8" s="13">
        <v>4124.8528100000003</v>
      </c>
      <c r="K8" s="13">
        <v>13294.937</v>
      </c>
      <c r="L8" s="13">
        <v>5323.8620000000001</v>
      </c>
      <c r="M8" s="13">
        <v>2226.6770000000001</v>
      </c>
      <c r="N8" s="13">
        <v>2626.5292896164401</v>
      </c>
      <c r="O8" s="13">
        <v>31435.599880000002</v>
      </c>
      <c r="P8" s="13">
        <v>0</v>
      </c>
      <c r="Q8" s="13">
        <f t="shared" si="0"/>
        <v>161673.13145014975</v>
      </c>
    </row>
    <row r="9" spans="1:17" ht="20.100000000000001" customHeight="1" x14ac:dyDescent="0.2">
      <c r="A9" s="12" t="s">
        <v>17</v>
      </c>
      <c r="B9" s="13"/>
      <c r="C9" s="13">
        <v>1</v>
      </c>
      <c r="D9" s="13">
        <v>25000</v>
      </c>
      <c r="E9" s="13">
        <v>0</v>
      </c>
      <c r="F9" s="13">
        <v>0</v>
      </c>
      <c r="G9" s="13">
        <v>0</v>
      </c>
      <c r="H9" s="13">
        <v>36795.142999999996</v>
      </c>
      <c r="I9" s="13">
        <v>825207.27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536870.51977000001</v>
      </c>
      <c r="P9" s="13">
        <v>0</v>
      </c>
      <c r="Q9" s="13">
        <f t="shared" si="0"/>
        <v>1423873.9327700001</v>
      </c>
    </row>
    <row r="10" spans="1:17" ht="20.100000000000001" customHeight="1" x14ac:dyDescent="0.2">
      <c r="A10" s="12" t="s">
        <v>18</v>
      </c>
      <c r="B10" s="13"/>
      <c r="C10" s="13">
        <v>13520.99</v>
      </c>
      <c r="D10" s="13">
        <v>28429.165000000001</v>
      </c>
      <c r="E10" s="13">
        <v>1410.404</v>
      </c>
      <c r="F10" s="13">
        <v>0</v>
      </c>
      <c r="G10" s="13">
        <v>450.67700000000002</v>
      </c>
      <c r="H10" s="13">
        <v>379104.48476160021</v>
      </c>
      <c r="I10" s="13">
        <v>323798.14</v>
      </c>
      <c r="J10" s="13">
        <v>0</v>
      </c>
      <c r="K10" s="13">
        <v>0</v>
      </c>
      <c r="L10" s="13">
        <v>0</v>
      </c>
      <c r="M10" s="13">
        <v>47086.966</v>
      </c>
      <c r="N10" s="13">
        <v>46610.89</v>
      </c>
      <c r="O10" s="13">
        <v>592379.23583000002</v>
      </c>
      <c r="P10" s="13">
        <v>9843.4130000000005</v>
      </c>
      <c r="Q10" s="13">
        <f t="shared" si="0"/>
        <v>1442634.3655916003</v>
      </c>
    </row>
    <row r="11" spans="1:17" ht="20.100000000000001" customHeight="1" x14ac:dyDescent="0.2">
      <c r="A11" s="12" t="s">
        <v>74</v>
      </c>
      <c r="B11" s="13"/>
      <c r="C11" s="13">
        <v>0</v>
      </c>
      <c r="D11" s="13">
        <v>597.01499999999999</v>
      </c>
      <c r="E11" s="13">
        <v>40558.256999999998</v>
      </c>
      <c r="F11" s="13">
        <v>0</v>
      </c>
      <c r="G11" s="13">
        <v>0</v>
      </c>
      <c r="H11" s="13">
        <v>0</v>
      </c>
      <c r="I11" s="13">
        <v>58991.705999999998</v>
      </c>
      <c r="J11" s="13">
        <v>0</v>
      </c>
      <c r="K11" s="13">
        <v>0</v>
      </c>
      <c r="L11" s="13">
        <v>0</v>
      </c>
      <c r="M11" s="13">
        <v>14.081</v>
      </c>
      <c r="N11" s="13">
        <v>10164.341890530231</v>
      </c>
      <c r="O11" s="13">
        <v>57732.220099999999</v>
      </c>
      <c r="P11" s="13">
        <v>0</v>
      </c>
      <c r="Q11" s="13">
        <f t="shared" si="0"/>
        <v>168057.62099053024</v>
      </c>
    </row>
    <row r="12" spans="1:17" ht="20.100000000000001" customHeight="1" x14ac:dyDescent="0.2">
      <c r="A12" s="12" t="s">
        <v>75</v>
      </c>
      <c r="B12" s="13"/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1688.6179999999999</v>
      </c>
      <c r="J12" s="13">
        <v>0</v>
      </c>
      <c r="K12" s="13">
        <v>0</v>
      </c>
      <c r="L12" s="13">
        <v>0</v>
      </c>
      <c r="M12" s="13">
        <v>0</v>
      </c>
      <c r="N12" s="13">
        <v>35185.313160846003</v>
      </c>
      <c r="O12" s="13">
        <v>708843.05218999973</v>
      </c>
      <c r="P12" s="13">
        <v>8670.44</v>
      </c>
      <c r="Q12" s="13">
        <f t="shared" si="0"/>
        <v>754387.4233508457</v>
      </c>
    </row>
    <row r="13" spans="1:17" ht="20.100000000000001" customHeight="1" x14ac:dyDescent="0.2">
      <c r="A13" s="12" t="s">
        <v>76</v>
      </c>
      <c r="B13" s="13"/>
      <c r="C13" s="13">
        <v>0</v>
      </c>
      <c r="D13" s="13">
        <v>0</v>
      </c>
      <c r="E13" s="13">
        <v>5950.9920000000002</v>
      </c>
      <c r="F13" s="13">
        <v>0</v>
      </c>
      <c r="G13" s="13">
        <v>0</v>
      </c>
      <c r="H13" s="13">
        <v>0</v>
      </c>
      <c r="I13" s="13">
        <v>25672.603999999999</v>
      </c>
      <c r="J13" s="13">
        <v>0</v>
      </c>
      <c r="K13" s="13">
        <v>0</v>
      </c>
      <c r="L13" s="13">
        <v>0</v>
      </c>
      <c r="M13" s="13">
        <v>0</v>
      </c>
      <c r="N13" s="13">
        <v>6420.39552</v>
      </c>
      <c r="O13" s="13">
        <v>13987.779</v>
      </c>
      <c r="P13" s="13">
        <v>0</v>
      </c>
      <c r="Q13" s="13">
        <f t="shared" si="0"/>
        <v>52031.770519999998</v>
      </c>
    </row>
    <row r="14" spans="1:17" ht="20.100000000000001" customHeight="1" x14ac:dyDescent="0.2">
      <c r="A14" s="12" t="s">
        <v>66</v>
      </c>
      <c r="B14" s="13"/>
      <c r="C14" s="13">
        <v>0</v>
      </c>
      <c r="D14" s="13">
        <v>0</v>
      </c>
      <c r="E14" s="13">
        <v>4929.7</v>
      </c>
      <c r="F14" s="13">
        <v>0</v>
      </c>
      <c r="G14" s="13">
        <v>0</v>
      </c>
      <c r="H14" s="13">
        <v>0</v>
      </c>
      <c r="I14" s="13">
        <v>598324.38199999998</v>
      </c>
      <c r="J14" s="13">
        <v>181877.66761</v>
      </c>
      <c r="K14" s="13">
        <v>129426.6</v>
      </c>
      <c r="L14" s="13">
        <v>0</v>
      </c>
      <c r="M14" s="13">
        <v>557728.33700000006</v>
      </c>
      <c r="N14" s="13">
        <v>5014.9618600000003</v>
      </c>
      <c r="O14" s="13">
        <v>218203.88239000001</v>
      </c>
      <c r="P14" s="13">
        <v>0</v>
      </c>
      <c r="Q14" s="13">
        <f t="shared" si="0"/>
        <v>1695505.5308599998</v>
      </c>
    </row>
    <row r="15" spans="1:17" ht="20.100000000000001" customHeight="1" x14ac:dyDescent="0.2">
      <c r="A15" s="12" t="s">
        <v>23</v>
      </c>
      <c r="B15" s="13"/>
      <c r="C15" s="13">
        <v>0</v>
      </c>
      <c r="D15" s="13">
        <v>16065.48</v>
      </c>
      <c r="E15" s="13">
        <v>0</v>
      </c>
      <c r="F15" s="13">
        <v>0</v>
      </c>
      <c r="G15" s="13">
        <v>0</v>
      </c>
      <c r="H15" s="13">
        <v>137277.125</v>
      </c>
      <c r="I15" s="13">
        <v>100449.864</v>
      </c>
      <c r="J15" s="13">
        <v>0</v>
      </c>
      <c r="K15" s="13">
        <v>0</v>
      </c>
      <c r="L15" s="13">
        <v>29208.9</v>
      </c>
      <c r="M15" s="13">
        <v>25745.292000000001</v>
      </c>
      <c r="N15" s="13">
        <v>0</v>
      </c>
      <c r="O15" s="13">
        <v>14057.893</v>
      </c>
      <c r="P15" s="13">
        <v>5402.4949999999999</v>
      </c>
      <c r="Q15" s="13">
        <f t="shared" si="0"/>
        <v>328207.049</v>
      </c>
    </row>
    <row r="16" spans="1:17" ht="20.100000000000001" customHeight="1" x14ac:dyDescent="0.2">
      <c r="A16" s="12" t="s">
        <v>67</v>
      </c>
      <c r="B16" s="13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3017.6610000000001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128559.21194000001</v>
      </c>
      <c r="P16" s="13">
        <v>0</v>
      </c>
      <c r="Q16" s="13">
        <f t="shared" si="0"/>
        <v>131576.87294</v>
      </c>
    </row>
    <row r="17" spans="1:17" ht="20.100000000000001" customHeight="1" x14ac:dyDescent="0.2">
      <c r="A17" s="12" t="s">
        <v>77</v>
      </c>
      <c r="B17" s="13"/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2183.1532399999996</v>
      </c>
      <c r="P17" s="13">
        <v>0</v>
      </c>
      <c r="Q17" s="13">
        <f t="shared" si="0"/>
        <v>2183.1532399999996</v>
      </c>
    </row>
    <row r="18" spans="1:17" ht="20.100000000000001" customHeight="1" x14ac:dyDescent="0.2">
      <c r="A18" s="12" t="s">
        <v>68</v>
      </c>
      <c r="B18" s="13"/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f t="shared" si="0"/>
        <v>0</v>
      </c>
    </row>
    <row r="19" spans="1:17" ht="20.100000000000001" customHeight="1" x14ac:dyDescent="0.2">
      <c r="A19" s="12" t="s">
        <v>27</v>
      </c>
      <c r="B19" s="13"/>
      <c r="C19" s="13">
        <v>0</v>
      </c>
      <c r="D19" s="13">
        <v>674.83399999999995</v>
      </c>
      <c r="E19" s="13">
        <v>0</v>
      </c>
      <c r="F19" s="13">
        <v>0</v>
      </c>
      <c r="G19" s="13">
        <v>0</v>
      </c>
      <c r="H19" s="13">
        <v>0</v>
      </c>
      <c r="I19" s="13">
        <v>276997.29399999999</v>
      </c>
      <c r="J19" s="13">
        <v>0</v>
      </c>
      <c r="K19" s="13">
        <v>0</v>
      </c>
      <c r="L19" s="13">
        <v>0</v>
      </c>
      <c r="M19" s="13">
        <v>7366.9049999999997</v>
      </c>
      <c r="N19" s="13">
        <v>0</v>
      </c>
      <c r="O19" s="13">
        <v>0</v>
      </c>
      <c r="P19" s="13">
        <v>0</v>
      </c>
      <c r="Q19" s="13">
        <f t="shared" si="0"/>
        <v>285039.033</v>
      </c>
    </row>
    <row r="20" spans="1:17" ht="20.100000000000001" customHeight="1" x14ac:dyDescent="0.2">
      <c r="A20" s="12" t="s">
        <v>28</v>
      </c>
      <c r="B20" s="13"/>
      <c r="C20" s="13">
        <v>0</v>
      </c>
      <c r="D20" s="13">
        <v>197.941</v>
      </c>
      <c r="E20" s="13">
        <v>640.75800000000004</v>
      </c>
      <c r="F20" s="13">
        <v>0</v>
      </c>
      <c r="G20" s="13">
        <v>0</v>
      </c>
      <c r="H20" s="13">
        <v>0</v>
      </c>
      <c r="I20" s="13">
        <v>2696.1439999999998</v>
      </c>
      <c r="J20" s="13">
        <v>0</v>
      </c>
      <c r="K20" s="13">
        <v>0</v>
      </c>
      <c r="L20" s="13">
        <v>0</v>
      </c>
      <c r="M20" s="13">
        <v>10000</v>
      </c>
      <c r="N20" s="13">
        <v>42.194050000000004</v>
      </c>
      <c r="O20" s="13">
        <v>0</v>
      </c>
      <c r="P20" s="13">
        <v>0</v>
      </c>
      <c r="Q20" s="13">
        <f t="shared" si="0"/>
        <v>13577.037050000001</v>
      </c>
    </row>
    <row r="21" spans="1:17" ht="20.100000000000001" customHeight="1" x14ac:dyDescent="0.2">
      <c r="A21" s="12" t="s">
        <v>69</v>
      </c>
      <c r="B21" s="13"/>
      <c r="C21" s="13">
        <v>0</v>
      </c>
      <c r="D21" s="13">
        <v>7212.2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f t="shared" si="0"/>
        <v>7212.2</v>
      </c>
    </row>
    <row r="22" spans="1:17" ht="20.100000000000001" customHeight="1" x14ac:dyDescent="0.2">
      <c r="A22" s="12" t="s">
        <v>70</v>
      </c>
      <c r="B22" s="13"/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0.104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59949.576999999997</v>
      </c>
      <c r="P22" s="13">
        <v>0</v>
      </c>
      <c r="Q22" s="13">
        <f t="shared" si="0"/>
        <v>59949.680999999997</v>
      </c>
    </row>
    <row r="23" spans="1:17" ht="20.100000000000001" customHeight="1" x14ac:dyDescent="0.2">
      <c r="A23" s="12" t="s">
        <v>31</v>
      </c>
      <c r="B23" s="13"/>
      <c r="C23" s="13">
        <v>5</v>
      </c>
      <c r="D23" s="13">
        <v>388.27</v>
      </c>
      <c r="E23" s="13">
        <v>199.08500000000001</v>
      </c>
      <c r="F23" s="13">
        <v>43.646000000000001</v>
      </c>
      <c r="G23" s="13">
        <v>16.88</v>
      </c>
      <c r="H23" s="13">
        <v>0</v>
      </c>
      <c r="I23" s="13">
        <v>108.693</v>
      </c>
      <c r="J23" s="13">
        <v>25</v>
      </c>
      <c r="K23" s="13">
        <v>773</v>
      </c>
      <c r="L23" s="13">
        <v>0</v>
      </c>
      <c r="M23" s="13">
        <v>6420.51</v>
      </c>
      <c r="N23" s="13">
        <v>0</v>
      </c>
      <c r="O23" s="13">
        <v>34.473999999999997</v>
      </c>
      <c r="P23" s="13">
        <v>0</v>
      </c>
      <c r="Q23" s="13">
        <f t="shared" si="0"/>
        <v>8014.5580000000009</v>
      </c>
    </row>
    <row r="24" spans="1:17" ht="20.100000000000001" customHeight="1" x14ac:dyDescent="0.2">
      <c r="A24" s="12" t="s">
        <v>71</v>
      </c>
      <c r="B24" s="13"/>
      <c r="C24" s="13">
        <v>17850.238000000001</v>
      </c>
      <c r="D24" s="13">
        <v>23184.314999999999</v>
      </c>
      <c r="E24" s="13">
        <v>53646.546999999999</v>
      </c>
      <c r="F24" s="13">
        <v>48208.862000000001</v>
      </c>
      <c r="G24" s="13">
        <v>109293.641</v>
      </c>
      <c r="H24" s="13">
        <v>316739.18264000001</v>
      </c>
      <c r="I24" s="13">
        <v>159236.22899999999</v>
      </c>
      <c r="J24" s="13">
        <v>281560.64914999995</v>
      </c>
      <c r="K24" s="13">
        <v>60884.13</v>
      </c>
      <c r="L24" s="13">
        <v>8369.491</v>
      </c>
      <c r="M24" s="13">
        <v>35548.347000000002</v>
      </c>
      <c r="N24" s="13">
        <v>303115.04621000018</v>
      </c>
      <c r="O24" s="13">
        <v>70365.247869999977</v>
      </c>
      <c r="P24" s="13">
        <v>20258.561000000002</v>
      </c>
      <c r="Q24" s="13">
        <f t="shared" si="0"/>
        <v>1508260.4868699999</v>
      </c>
    </row>
    <row r="25" spans="1:17" ht="20.100000000000001" customHeight="1" x14ac:dyDescent="0.2">
      <c r="A25" s="12" t="s">
        <v>33</v>
      </c>
      <c r="B25" s="13"/>
      <c r="C25" s="13">
        <v>20500</v>
      </c>
      <c r="D25" s="13">
        <v>246500</v>
      </c>
      <c r="E25" s="13">
        <v>38500</v>
      </c>
      <c r="F25" s="13">
        <v>23456.05</v>
      </c>
      <c r="G25" s="13">
        <v>82260</v>
      </c>
      <c r="H25" s="13">
        <v>0</v>
      </c>
      <c r="I25" s="13">
        <v>130000</v>
      </c>
      <c r="J25" s="13">
        <v>506000</v>
      </c>
      <c r="K25" s="13">
        <v>26613.038</v>
      </c>
      <c r="L25" s="13">
        <v>0</v>
      </c>
      <c r="M25" s="13">
        <v>140905.745</v>
      </c>
      <c r="N25" s="13">
        <v>0</v>
      </c>
      <c r="O25" s="13">
        <v>133442.09700000001</v>
      </c>
      <c r="P25" s="13">
        <v>0</v>
      </c>
      <c r="Q25" s="13">
        <f t="shared" si="0"/>
        <v>1348176.9300000002</v>
      </c>
    </row>
    <row r="26" spans="1:17" ht="20.100000000000001" customHeight="1" x14ac:dyDescent="0.2">
      <c r="A26" s="12" t="s">
        <v>72</v>
      </c>
      <c r="B26" s="13"/>
      <c r="C26" s="13">
        <v>0</v>
      </c>
      <c r="D26" s="13">
        <v>151000</v>
      </c>
      <c r="E26" s="13">
        <v>76990.524000000005</v>
      </c>
      <c r="F26" s="13">
        <v>0</v>
      </c>
      <c r="G26" s="13">
        <v>6800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f t="shared" si="0"/>
        <v>234790.524</v>
      </c>
    </row>
    <row r="27" spans="1:17" ht="20.100000000000001" customHeight="1" x14ac:dyDescent="0.2">
      <c r="A27" s="12" t="s">
        <v>60</v>
      </c>
      <c r="B27" s="13"/>
      <c r="C27" s="13">
        <v>0</v>
      </c>
      <c r="D27" s="13">
        <v>2814.578</v>
      </c>
      <c r="E27" s="13">
        <v>2553.277</v>
      </c>
      <c r="F27" s="13">
        <v>55806.998</v>
      </c>
      <c r="G27" s="13">
        <v>9038.3089999999993</v>
      </c>
      <c r="H27" s="13">
        <v>0</v>
      </c>
      <c r="I27" s="13">
        <v>117629.174</v>
      </c>
      <c r="J27" s="13">
        <v>40084.329310000001</v>
      </c>
      <c r="K27" s="13">
        <v>12154.86</v>
      </c>
      <c r="L27" s="13">
        <v>0</v>
      </c>
      <c r="M27" s="13">
        <v>4776.0619999999999</v>
      </c>
      <c r="N27" s="13">
        <v>15443.30949</v>
      </c>
      <c r="O27" s="13">
        <v>663.78834999999992</v>
      </c>
      <c r="P27" s="13">
        <v>0</v>
      </c>
      <c r="Q27" s="13">
        <f t="shared" si="0"/>
        <v>260964.68514999998</v>
      </c>
    </row>
    <row r="28" spans="1:17" ht="20.100000000000001" customHeight="1" x14ac:dyDescent="0.2">
      <c r="A28" s="12" t="s">
        <v>82</v>
      </c>
      <c r="B28" s="13"/>
      <c r="C28" s="13">
        <v>3169.3420000000001</v>
      </c>
      <c r="D28" s="13">
        <v>1180.2729999999999</v>
      </c>
      <c r="E28" s="13">
        <v>5826.9080000000004</v>
      </c>
      <c r="F28" s="13">
        <v>21600.736000000001</v>
      </c>
      <c r="G28" s="13">
        <v>321.64</v>
      </c>
      <c r="H28" s="13">
        <v>0</v>
      </c>
      <c r="I28" s="13">
        <v>165418.103</v>
      </c>
      <c r="J28" s="13">
        <v>1872.6112700000001</v>
      </c>
      <c r="K28" s="13">
        <v>0</v>
      </c>
      <c r="L28" s="13">
        <v>0</v>
      </c>
      <c r="M28" s="13">
        <v>50380.527000000002</v>
      </c>
      <c r="N28" s="13">
        <v>4755.2614899999999</v>
      </c>
      <c r="O28" s="13">
        <v>549744.43129000021</v>
      </c>
      <c r="P28" s="13">
        <v>0</v>
      </c>
      <c r="Q28" s="13">
        <f t="shared" si="0"/>
        <v>804269.83305000025</v>
      </c>
    </row>
    <row r="29" spans="1:17" ht="20.100000000000001" customHeight="1" x14ac:dyDescent="0.2">
      <c r="A29" s="12" t="s">
        <v>83</v>
      </c>
      <c r="B29" s="13"/>
      <c r="C29" s="13">
        <v>18536.699000000001</v>
      </c>
      <c r="D29" s="13">
        <v>8681.8510000000006</v>
      </c>
      <c r="E29" s="13">
        <v>3460.8</v>
      </c>
      <c r="F29" s="13">
        <v>11248.206</v>
      </c>
      <c r="G29" s="13">
        <v>8548.6990000000005</v>
      </c>
      <c r="H29" s="13">
        <v>0</v>
      </c>
      <c r="I29" s="13">
        <v>252751.91200000001</v>
      </c>
      <c r="J29" s="13">
        <v>45735.673109999996</v>
      </c>
      <c r="K29" s="13">
        <v>20119.009999999998</v>
      </c>
      <c r="L29" s="13">
        <v>16681.937999999998</v>
      </c>
      <c r="M29" s="13">
        <v>139467.179</v>
      </c>
      <c r="N29" s="13">
        <v>13219.830090000009</v>
      </c>
      <c r="O29" s="13">
        <v>428869.92971999984</v>
      </c>
      <c r="P29" s="13">
        <v>61631.866999999998</v>
      </c>
      <c r="Q29" s="13">
        <f t="shared" si="0"/>
        <v>1028953.59392</v>
      </c>
    </row>
    <row r="30" spans="1:17" ht="20.100000000000001" customHeight="1" x14ac:dyDescent="0.2">
      <c r="A30" s="12" t="s">
        <v>84</v>
      </c>
      <c r="B30" s="13"/>
      <c r="C30" s="13">
        <v>0</v>
      </c>
      <c r="D30" s="13">
        <v>0</v>
      </c>
      <c r="E30" s="13">
        <v>0</v>
      </c>
      <c r="F30" s="13">
        <v>0</v>
      </c>
      <c r="G30" s="13">
        <v>4.6310000000000002</v>
      </c>
      <c r="H30" s="13">
        <v>347883.74409699987</v>
      </c>
      <c r="I30" s="13">
        <v>49.457999999999998</v>
      </c>
      <c r="J30" s="13">
        <v>0</v>
      </c>
      <c r="K30" s="13">
        <v>0</v>
      </c>
      <c r="L30" s="13">
        <v>0</v>
      </c>
      <c r="M30" s="13">
        <v>0</v>
      </c>
      <c r="N30" s="13">
        <v>9469.4854400000022</v>
      </c>
      <c r="O30" s="13">
        <v>0</v>
      </c>
      <c r="P30" s="13">
        <v>0</v>
      </c>
      <c r="Q30" s="13">
        <f t="shared" si="0"/>
        <v>357407.31853699987</v>
      </c>
    </row>
    <row r="31" spans="1:17" ht="20.100000000000001" customHeight="1" x14ac:dyDescent="0.2">
      <c r="A31" s="12" t="s">
        <v>36</v>
      </c>
      <c r="B31" s="13"/>
      <c r="C31" s="13">
        <v>3887.4110000000001</v>
      </c>
      <c r="D31" s="13">
        <v>0</v>
      </c>
      <c r="E31" s="13">
        <v>0</v>
      </c>
      <c r="F31" s="13">
        <v>0</v>
      </c>
      <c r="G31" s="13">
        <v>0</v>
      </c>
      <c r="H31" s="13">
        <v>195740.73702999999</v>
      </c>
      <c r="I31" s="13">
        <v>14228.213</v>
      </c>
      <c r="J31" s="13">
        <v>0</v>
      </c>
      <c r="K31" s="13">
        <v>0</v>
      </c>
      <c r="L31" s="13">
        <v>0</v>
      </c>
      <c r="M31" s="13">
        <v>513.74099999999999</v>
      </c>
      <c r="N31" s="13">
        <v>0</v>
      </c>
      <c r="O31" s="13">
        <v>53212.74</v>
      </c>
      <c r="P31" s="13">
        <v>0</v>
      </c>
      <c r="Q31" s="13">
        <f t="shared" si="0"/>
        <v>267582.84203</v>
      </c>
    </row>
    <row r="32" spans="1:17" ht="20.100000000000001" customHeight="1" x14ac:dyDescent="0.2">
      <c r="A32" s="12" t="s">
        <v>37</v>
      </c>
      <c r="B32" s="13"/>
      <c r="C32" s="13">
        <v>27497.96</v>
      </c>
      <c r="D32" s="13">
        <v>7695.607</v>
      </c>
      <c r="E32" s="13">
        <v>23104.106</v>
      </c>
      <c r="F32" s="13">
        <v>79953.653999999995</v>
      </c>
      <c r="G32" s="13">
        <v>20707.330999999998</v>
      </c>
      <c r="H32" s="13">
        <v>477160.12441765022</v>
      </c>
      <c r="I32" s="13">
        <v>593719.27399999998</v>
      </c>
      <c r="J32" s="13">
        <v>412471.00714999996</v>
      </c>
      <c r="K32" s="13">
        <v>44249.775000000001</v>
      </c>
      <c r="L32" s="13">
        <v>4194.8490000000002</v>
      </c>
      <c r="M32" s="13">
        <v>580045.94099999999</v>
      </c>
      <c r="N32" s="13">
        <v>33452.589682553888</v>
      </c>
      <c r="O32" s="13">
        <v>982606.63318999996</v>
      </c>
      <c r="P32" s="13">
        <v>60800.303</v>
      </c>
      <c r="Q32" s="13">
        <f t="shared" si="0"/>
        <v>3347659.1544402037</v>
      </c>
    </row>
    <row r="33" spans="1:17" ht="20.100000000000001" customHeight="1" x14ac:dyDescent="0.2">
      <c r="A33" s="12" t="s">
        <v>38</v>
      </c>
      <c r="B33" s="13"/>
      <c r="C33" s="13">
        <v>0</v>
      </c>
      <c r="D33" s="13">
        <v>39113.68</v>
      </c>
      <c r="E33" s="13">
        <v>0</v>
      </c>
      <c r="F33" s="13">
        <v>49003.07</v>
      </c>
      <c r="G33" s="13">
        <v>28607.378000000001</v>
      </c>
      <c r="H33" s="13">
        <v>13604.929930000002</v>
      </c>
      <c r="I33" s="13">
        <v>401.91399999999999</v>
      </c>
      <c r="J33" s="13">
        <v>0</v>
      </c>
      <c r="K33" s="13">
        <v>12405.656999999999</v>
      </c>
      <c r="L33" s="13">
        <v>22031.903999999999</v>
      </c>
      <c r="M33" s="13">
        <v>0</v>
      </c>
      <c r="N33" s="13">
        <v>0</v>
      </c>
      <c r="O33" s="13">
        <v>0</v>
      </c>
      <c r="P33" s="13">
        <v>0</v>
      </c>
      <c r="Q33" s="13">
        <f t="shared" si="0"/>
        <v>165168.53293000002</v>
      </c>
    </row>
    <row r="34" spans="1:17" ht="20.100000000000001" customHeight="1" x14ac:dyDescent="0.2">
      <c r="A34" s="12" t="s">
        <v>39</v>
      </c>
      <c r="B34" s="13"/>
      <c r="C34" s="13">
        <v>2488.5709999999999</v>
      </c>
      <c r="D34" s="13">
        <v>2062.4859999999999</v>
      </c>
      <c r="E34" s="13">
        <v>17172.692999999999</v>
      </c>
      <c r="F34" s="13">
        <v>4703.7879999999996</v>
      </c>
      <c r="G34" s="13">
        <v>249.11600000000001</v>
      </c>
      <c r="H34" s="13">
        <v>9719.2462573384801</v>
      </c>
      <c r="I34" s="13">
        <v>78789.232000000004</v>
      </c>
      <c r="J34" s="13">
        <v>34731.797020000005</v>
      </c>
      <c r="K34" s="13">
        <v>22281.161</v>
      </c>
      <c r="L34" s="13">
        <v>14894.52</v>
      </c>
      <c r="M34" s="13">
        <v>1997.2529999999999</v>
      </c>
      <c r="N34" s="13">
        <v>1068.329</v>
      </c>
      <c r="O34" s="13">
        <v>107203.64887</v>
      </c>
      <c r="P34" s="13">
        <v>410.82299999999998</v>
      </c>
      <c r="Q34" s="13">
        <f t="shared" si="0"/>
        <v>297772.66414733848</v>
      </c>
    </row>
    <row r="35" spans="1:17" ht="20.100000000000001" customHeight="1" x14ac:dyDescent="0.2">
      <c r="A35" s="14" t="s">
        <v>40</v>
      </c>
      <c r="B35" s="15"/>
      <c r="C35" s="13">
        <v>0</v>
      </c>
      <c r="D35" s="13">
        <v>361.22899999999998</v>
      </c>
      <c r="E35" s="13">
        <v>408.53800000000001</v>
      </c>
      <c r="F35" s="13">
        <v>19145.57</v>
      </c>
      <c r="G35" s="13">
        <v>2980.596</v>
      </c>
      <c r="H35" s="13">
        <v>0</v>
      </c>
      <c r="I35" s="13">
        <v>42158.353000000003</v>
      </c>
      <c r="J35" s="13">
        <v>13084.10267</v>
      </c>
      <c r="K35" s="13">
        <v>0</v>
      </c>
      <c r="L35" s="13">
        <v>1916.4359999999999</v>
      </c>
      <c r="M35" s="13">
        <v>24238.833999999999</v>
      </c>
      <c r="N35" s="13">
        <v>3154.86</v>
      </c>
      <c r="O35" s="13">
        <v>106392.19129000092</v>
      </c>
      <c r="P35" s="13">
        <v>0</v>
      </c>
      <c r="Q35" s="13">
        <f t="shared" si="0"/>
        <v>213840.70996000094</v>
      </c>
    </row>
    <row r="36" spans="1:17" ht="20.100000000000001" customHeight="1" x14ac:dyDescent="0.2">
      <c r="A36" s="11" t="s">
        <v>12</v>
      </c>
      <c r="B36" s="16">
        <f>SUM(B5:B35)</f>
        <v>0</v>
      </c>
      <c r="C36" s="16">
        <f t="shared" ref="C36:P36" si="1">SUM(C5:C35)</f>
        <v>109035.31399999998</v>
      </c>
      <c r="D36" s="16">
        <f t="shared" si="1"/>
        <v>638012.42900000012</v>
      </c>
      <c r="E36" s="16">
        <f t="shared" si="1"/>
        <v>309498.13099999999</v>
      </c>
      <c r="F36" s="16">
        <f t="shared" si="1"/>
        <v>318903.43100000004</v>
      </c>
      <c r="G36" s="16">
        <f t="shared" si="1"/>
        <v>357647.40900000004</v>
      </c>
      <c r="H36" s="16">
        <f t="shared" si="1"/>
        <v>2057443.025980127</v>
      </c>
      <c r="I36" s="16">
        <f t="shared" si="1"/>
        <v>4376879.4369999999</v>
      </c>
      <c r="J36" s="16">
        <f t="shared" si="1"/>
        <v>1521567.6900999998</v>
      </c>
      <c r="K36" s="16">
        <f t="shared" si="1"/>
        <v>420452.16800000006</v>
      </c>
      <c r="L36" s="16">
        <f t="shared" si="1"/>
        <v>150669.87799999997</v>
      </c>
      <c r="M36" s="16">
        <f t="shared" si="1"/>
        <v>1639709.9920000003</v>
      </c>
      <c r="N36" s="16">
        <f t="shared" si="1"/>
        <v>599468.80493413098</v>
      </c>
      <c r="O36" s="16">
        <f t="shared" si="1"/>
        <v>4859143.1594300009</v>
      </c>
      <c r="P36" s="16">
        <f t="shared" si="1"/>
        <v>167017.902</v>
      </c>
      <c r="Q36" s="16">
        <f>SUM(Q5:Q35)</f>
        <v>17525448.771444261</v>
      </c>
    </row>
    <row r="37" spans="1:17" x14ac:dyDescent="0.2">
      <c r="A37" s="20"/>
      <c r="B37" s="20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x14ac:dyDescent="0.2">
      <c r="A38" s="17"/>
      <c r="B38" s="1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x14ac:dyDescent="0.2">
      <c r="A39" s="17" t="s">
        <v>95</v>
      </c>
      <c r="B39" s="20"/>
    </row>
    <row r="40" spans="1:17" x14ac:dyDescent="0.2">
      <c r="A40" s="17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x14ac:dyDescent="0.2">
      <c r="A41" s="23" t="s">
        <v>92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x14ac:dyDescent="0.2">
      <c r="A42" s="21" t="s">
        <v>98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</sheetData>
  <mergeCells count="3">
    <mergeCell ref="A1:Q1"/>
    <mergeCell ref="A2:Q2"/>
    <mergeCell ref="B3:Q3"/>
  </mergeCells>
  <pageMargins left="0.7" right="0.7" top="0.75" bottom="0.75" header="0.3" footer="0.3"/>
  <pageSetup scale="5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1" sqref="A11"/>
    </sheetView>
  </sheetViews>
  <sheetFormatPr defaultRowHeight="12.75" x14ac:dyDescent="0.2"/>
  <cols>
    <col min="1" max="1" width="41.28515625" style="24" bestFit="1" customWidth="1"/>
    <col min="2" max="2" width="10.5703125" style="25" bestFit="1" customWidth="1"/>
    <col min="3" max="3" width="6.85546875" style="25" bestFit="1" customWidth="1"/>
    <col min="4" max="4" width="9.140625" style="25" bestFit="1" customWidth="1"/>
    <col min="5" max="6" width="7.7109375" style="25" bestFit="1" customWidth="1"/>
    <col min="7" max="7" width="10.7109375" style="25" bestFit="1" customWidth="1"/>
    <col min="8" max="8" width="7.7109375" style="25" bestFit="1" customWidth="1"/>
    <col min="9" max="9" width="11.7109375" style="25" bestFit="1" customWidth="1"/>
    <col min="10" max="10" width="7.7109375" style="25" bestFit="1" customWidth="1"/>
    <col min="11" max="11" width="11.42578125" style="25" bestFit="1" customWidth="1"/>
    <col min="12" max="12" width="15.42578125" style="25" customWidth="1"/>
    <col min="13" max="13" width="13.28515625" style="25" customWidth="1"/>
    <col min="14" max="16" width="12.28515625" style="25" customWidth="1"/>
    <col min="17" max="17" width="16.5703125" style="31" customWidth="1"/>
    <col min="18" max="16384" width="9.140625" style="1"/>
  </cols>
  <sheetData>
    <row r="1" spans="1:17" s="32" customFormat="1" ht="20.100000000000001" customHeight="1" x14ac:dyDescent="0.25">
      <c r="A1" s="203" t="s">
        <v>41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4"/>
      <c r="Q1" s="204"/>
    </row>
    <row r="2" spans="1:17" s="32" customFormat="1" ht="20.100000000000001" customHeight="1" x14ac:dyDescent="0.25">
      <c r="A2" s="203" t="s">
        <v>85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4"/>
      <c r="Q2" s="204"/>
    </row>
    <row r="3" spans="1:17" x14ac:dyDescent="0.2">
      <c r="Q3" s="26" t="s">
        <v>45</v>
      </c>
    </row>
    <row r="4" spans="1:17" s="2" customFormat="1" ht="25.5" x14ac:dyDescent="0.2">
      <c r="A4" s="33"/>
      <c r="B4" s="33" t="s">
        <v>86</v>
      </c>
      <c r="C4" s="33" t="s">
        <v>0</v>
      </c>
      <c r="D4" s="33" t="s">
        <v>1</v>
      </c>
      <c r="E4" s="33" t="s">
        <v>2</v>
      </c>
      <c r="F4" s="33" t="s">
        <v>3</v>
      </c>
      <c r="G4" s="33" t="s">
        <v>87</v>
      </c>
      <c r="H4" s="33" t="s">
        <v>4</v>
      </c>
      <c r="I4" s="33" t="s">
        <v>88</v>
      </c>
      <c r="J4" s="33" t="s">
        <v>5</v>
      </c>
      <c r="K4" s="33" t="s">
        <v>6</v>
      </c>
      <c r="L4" s="33" t="s">
        <v>7</v>
      </c>
      <c r="M4" s="33" t="s">
        <v>8</v>
      </c>
      <c r="N4" s="33" t="s">
        <v>9</v>
      </c>
      <c r="O4" s="33" t="s">
        <v>10</v>
      </c>
      <c r="P4" s="33" t="s">
        <v>11</v>
      </c>
      <c r="Q4" s="34" t="s">
        <v>12</v>
      </c>
    </row>
    <row r="5" spans="1:17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</row>
    <row r="6" spans="1:17" x14ac:dyDescent="0.2">
      <c r="A6" s="38" t="s">
        <v>13</v>
      </c>
      <c r="B6" s="39">
        <v>1172</v>
      </c>
      <c r="C6" s="39">
        <v>0</v>
      </c>
      <c r="D6" s="39">
        <v>28.922999999999998</v>
      </c>
      <c r="E6" s="39">
        <v>226.48</v>
      </c>
      <c r="F6" s="39">
        <v>71.875</v>
      </c>
      <c r="G6" s="39">
        <v>55.645000000000003</v>
      </c>
      <c r="H6" s="39">
        <v>0</v>
      </c>
      <c r="I6" s="39">
        <v>3774.6610000000001</v>
      </c>
      <c r="J6" s="39">
        <v>98.278000000000006</v>
      </c>
      <c r="K6" s="39">
        <v>9082.4869999999992</v>
      </c>
      <c r="L6" s="39">
        <v>5565.665</v>
      </c>
      <c r="M6" s="39">
        <v>0</v>
      </c>
      <c r="N6" s="39">
        <v>17711.073</v>
      </c>
      <c r="O6" s="39">
        <v>17.309999999999999</v>
      </c>
      <c r="P6" s="39">
        <v>382.00099999999998</v>
      </c>
      <c r="Q6" s="40">
        <f t="shared" ref="Q6:Q33" si="0">SUM(B6:P6)</f>
        <v>38186.397999999994</v>
      </c>
    </row>
    <row r="7" spans="1:17" x14ac:dyDescent="0.2">
      <c r="A7" s="38" t="s">
        <v>14</v>
      </c>
      <c r="B7" s="39">
        <v>34587</v>
      </c>
      <c r="C7" s="39">
        <v>0</v>
      </c>
      <c r="D7" s="39">
        <v>46360.800000000003</v>
      </c>
      <c r="E7" s="39">
        <v>7363.7219999999998</v>
      </c>
      <c r="F7" s="39">
        <v>3335.9409999999998</v>
      </c>
      <c r="G7" s="39">
        <v>0</v>
      </c>
      <c r="H7" s="39">
        <v>0</v>
      </c>
      <c r="I7" s="39">
        <v>35454.201000000001</v>
      </c>
      <c r="J7" s="39">
        <v>32711.428</v>
      </c>
      <c r="K7" s="39">
        <v>50531.47</v>
      </c>
      <c r="L7" s="39">
        <v>74676.445000000007</v>
      </c>
      <c r="M7" s="39">
        <v>0</v>
      </c>
      <c r="N7" s="39">
        <v>165476.08199999999</v>
      </c>
      <c r="O7" s="39">
        <v>26125.611000000001</v>
      </c>
      <c r="P7" s="39">
        <v>74296.785000000003</v>
      </c>
      <c r="Q7" s="40">
        <f t="shared" si="0"/>
        <v>550919.48499999999</v>
      </c>
    </row>
    <row r="8" spans="1:17" x14ac:dyDescent="0.2">
      <c r="A8" s="38" t="s">
        <v>15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67453.053</v>
      </c>
      <c r="J8" s="39">
        <v>0</v>
      </c>
      <c r="K8" s="39">
        <v>0</v>
      </c>
      <c r="L8" s="39">
        <v>0</v>
      </c>
      <c r="M8" s="39">
        <v>0</v>
      </c>
      <c r="N8" s="39">
        <v>46687.12</v>
      </c>
      <c r="O8" s="39">
        <v>17816.744999999999</v>
      </c>
      <c r="P8" s="39">
        <v>0</v>
      </c>
      <c r="Q8" s="40">
        <f t="shared" si="0"/>
        <v>131956.91800000001</v>
      </c>
    </row>
    <row r="9" spans="1:17" x14ac:dyDescent="0.2">
      <c r="A9" s="38" t="s">
        <v>16</v>
      </c>
      <c r="B9" s="39">
        <v>7568</v>
      </c>
      <c r="C9" s="39">
        <v>101.601</v>
      </c>
      <c r="D9" s="39">
        <v>5070.3289999999997</v>
      </c>
      <c r="E9" s="39">
        <v>1675.328</v>
      </c>
      <c r="F9" s="39">
        <v>1013.0410000000001</v>
      </c>
      <c r="G9" s="39">
        <v>1189.452</v>
      </c>
      <c r="H9" s="39">
        <v>37.957000000000001</v>
      </c>
      <c r="I9" s="39">
        <v>16460.944</v>
      </c>
      <c r="J9" s="39">
        <v>6860.0370000000003</v>
      </c>
      <c r="K9" s="39">
        <v>8893.8140000000003</v>
      </c>
      <c r="L9" s="39">
        <v>18443.037</v>
      </c>
      <c r="M9" s="39">
        <v>2183.1689999999999</v>
      </c>
      <c r="N9" s="39">
        <v>51466.716</v>
      </c>
      <c r="O9" s="39">
        <v>4676.2740000000003</v>
      </c>
      <c r="P9" s="39">
        <v>17401.580000000002</v>
      </c>
      <c r="Q9" s="40">
        <f t="shared" si="0"/>
        <v>143041.27899999998</v>
      </c>
    </row>
    <row r="10" spans="1:17" x14ac:dyDescent="0.2">
      <c r="A10" s="38" t="s">
        <v>17</v>
      </c>
      <c r="B10" s="39">
        <v>5090</v>
      </c>
      <c r="C10" s="39">
        <v>0</v>
      </c>
      <c r="D10" s="39">
        <v>0</v>
      </c>
      <c r="E10" s="39">
        <v>6745.9750000000004</v>
      </c>
      <c r="F10" s="39">
        <v>0</v>
      </c>
      <c r="G10" s="39">
        <v>0</v>
      </c>
      <c r="H10" s="39">
        <v>0</v>
      </c>
      <c r="I10" s="39">
        <v>325905</v>
      </c>
      <c r="J10" s="39">
        <v>0</v>
      </c>
      <c r="K10" s="39">
        <v>87913.125</v>
      </c>
      <c r="L10" s="39">
        <v>16795.59</v>
      </c>
      <c r="M10" s="39">
        <v>0</v>
      </c>
      <c r="N10" s="39">
        <v>572778.91899999999</v>
      </c>
      <c r="O10" s="39">
        <v>0</v>
      </c>
      <c r="P10" s="39">
        <v>38010.6</v>
      </c>
      <c r="Q10" s="40">
        <f t="shared" si="0"/>
        <v>1053239.209</v>
      </c>
    </row>
    <row r="11" spans="1:17" x14ac:dyDescent="0.2">
      <c r="A11" s="38" t="s">
        <v>18</v>
      </c>
      <c r="B11" s="39">
        <v>15946</v>
      </c>
      <c r="C11" s="39">
        <v>0</v>
      </c>
      <c r="D11" s="39">
        <v>0</v>
      </c>
      <c r="E11" s="39">
        <v>13303.741</v>
      </c>
      <c r="F11" s="39">
        <v>30320.04</v>
      </c>
      <c r="G11" s="39">
        <v>42280.800000000003</v>
      </c>
      <c r="H11" s="39">
        <v>0</v>
      </c>
      <c r="I11" s="39">
        <v>211421.568</v>
      </c>
      <c r="J11" s="39">
        <v>1059.4000000000001</v>
      </c>
      <c r="K11" s="39">
        <v>24081.29</v>
      </c>
      <c r="L11" s="39">
        <v>716726.59199999995</v>
      </c>
      <c r="M11" s="39">
        <v>0</v>
      </c>
      <c r="N11" s="39">
        <v>129083.33</v>
      </c>
      <c r="O11" s="39">
        <v>17731.592000000001</v>
      </c>
      <c r="P11" s="39">
        <v>146832.89600000001</v>
      </c>
      <c r="Q11" s="40">
        <f t="shared" si="0"/>
        <v>1348787.2489999998</v>
      </c>
    </row>
    <row r="12" spans="1:17" x14ac:dyDescent="0.2">
      <c r="A12" s="38" t="s">
        <v>19</v>
      </c>
      <c r="B12" s="39">
        <v>685</v>
      </c>
      <c r="C12" s="39">
        <v>0</v>
      </c>
      <c r="D12" s="39">
        <v>0</v>
      </c>
      <c r="E12" s="39">
        <v>0</v>
      </c>
      <c r="F12" s="39">
        <v>916.8</v>
      </c>
      <c r="G12" s="39">
        <v>0</v>
      </c>
      <c r="H12" s="39">
        <v>0</v>
      </c>
      <c r="I12" s="39">
        <v>3836.0990000000002</v>
      </c>
      <c r="J12" s="39">
        <v>208.12799999999999</v>
      </c>
      <c r="K12" s="39">
        <v>6170.835</v>
      </c>
      <c r="L12" s="39">
        <v>6767.13</v>
      </c>
      <c r="M12" s="39">
        <v>500</v>
      </c>
      <c r="N12" s="39">
        <v>45738.398000000001</v>
      </c>
      <c r="O12" s="39">
        <v>5009.4160000000002</v>
      </c>
      <c r="P12" s="39">
        <v>22895.724999999999</v>
      </c>
      <c r="Q12" s="40">
        <f t="shared" si="0"/>
        <v>92727.530999999988</v>
      </c>
    </row>
    <row r="13" spans="1:17" x14ac:dyDescent="0.2">
      <c r="A13" s="38" t="s">
        <v>20</v>
      </c>
      <c r="B13" s="39">
        <v>20446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8495.991</v>
      </c>
      <c r="L13" s="39">
        <v>0</v>
      </c>
      <c r="M13" s="39">
        <v>0</v>
      </c>
      <c r="N13" s="39">
        <v>0</v>
      </c>
      <c r="O13" s="39">
        <v>794.01</v>
      </c>
      <c r="P13" s="39">
        <v>109183.386</v>
      </c>
      <c r="Q13" s="40">
        <f t="shared" si="0"/>
        <v>138919.38699999999</v>
      </c>
    </row>
    <row r="14" spans="1:17" x14ac:dyDescent="0.2">
      <c r="A14" s="38" t="s">
        <v>21</v>
      </c>
      <c r="B14" s="39">
        <v>0</v>
      </c>
      <c r="C14" s="39">
        <v>0</v>
      </c>
      <c r="D14" s="39">
        <v>0</v>
      </c>
      <c r="E14" s="39">
        <v>0</v>
      </c>
      <c r="F14" s="39">
        <v>1306.3499999999999</v>
      </c>
      <c r="G14" s="39">
        <v>0</v>
      </c>
      <c r="H14" s="39">
        <v>0</v>
      </c>
      <c r="I14" s="39">
        <v>0</v>
      </c>
      <c r="J14" s="39">
        <v>0</v>
      </c>
      <c r="K14" s="39">
        <v>18274.38</v>
      </c>
      <c r="L14" s="39">
        <v>42605.98</v>
      </c>
      <c r="M14" s="39">
        <v>0</v>
      </c>
      <c r="N14" s="39">
        <v>275.99</v>
      </c>
      <c r="O14" s="39">
        <v>0</v>
      </c>
      <c r="P14" s="39">
        <v>0</v>
      </c>
      <c r="Q14" s="40">
        <f t="shared" si="0"/>
        <v>62462.700000000004</v>
      </c>
    </row>
    <row r="15" spans="1:17" x14ac:dyDescent="0.2">
      <c r="A15" s="38" t="s">
        <v>22</v>
      </c>
      <c r="B15" s="39">
        <v>16014</v>
      </c>
      <c r="C15" s="39">
        <v>0</v>
      </c>
      <c r="D15" s="39">
        <v>824.89400000000001</v>
      </c>
      <c r="E15" s="39">
        <v>0</v>
      </c>
      <c r="F15" s="39">
        <v>3001.9380000000001</v>
      </c>
      <c r="G15" s="39">
        <v>0</v>
      </c>
      <c r="H15" s="39">
        <v>0</v>
      </c>
      <c r="I15" s="39">
        <v>8063.6509999999998</v>
      </c>
      <c r="J15" s="39">
        <v>1000</v>
      </c>
      <c r="K15" s="39">
        <v>0</v>
      </c>
      <c r="L15" s="39">
        <v>71603.962</v>
      </c>
      <c r="M15" s="39">
        <v>237346.06099999999</v>
      </c>
      <c r="N15" s="39">
        <v>640938.60800000001</v>
      </c>
      <c r="O15" s="39">
        <v>11058.367</v>
      </c>
      <c r="P15" s="39">
        <v>98902.267000000007</v>
      </c>
      <c r="Q15" s="40">
        <f t="shared" si="0"/>
        <v>1088753.7480000001</v>
      </c>
    </row>
    <row r="16" spans="1:17" x14ac:dyDescent="0.2">
      <c r="A16" s="38" t="s">
        <v>23</v>
      </c>
      <c r="B16" s="39">
        <v>10315</v>
      </c>
      <c r="C16" s="39">
        <v>0</v>
      </c>
      <c r="D16" s="39">
        <v>0</v>
      </c>
      <c r="E16" s="39">
        <v>300</v>
      </c>
      <c r="F16" s="39">
        <v>0</v>
      </c>
      <c r="G16" s="39">
        <v>0</v>
      </c>
      <c r="H16" s="39">
        <v>0</v>
      </c>
      <c r="I16" s="39">
        <v>0</v>
      </c>
      <c r="J16" s="39">
        <v>2000</v>
      </c>
      <c r="K16" s="39">
        <v>0</v>
      </c>
      <c r="L16" s="39">
        <v>0</v>
      </c>
      <c r="M16" s="39">
        <v>0</v>
      </c>
      <c r="N16" s="39">
        <v>575</v>
      </c>
      <c r="O16" s="39">
        <v>61570.928</v>
      </c>
      <c r="P16" s="39">
        <v>9891.3189999999995</v>
      </c>
      <c r="Q16" s="40">
        <f t="shared" si="0"/>
        <v>84652.247000000003</v>
      </c>
    </row>
    <row r="17" spans="1:17" x14ac:dyDescent="0.2">
      <c r="A17" s="38" t="s">
        <v>24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5703.9290000000001</v>
      </c>
      <c r="M17" s="39">
        <v>0</v>
      </c>
      <c r="N17" s="39">
        <v>563317.47900000005</v>
      </c>
      <c r="O17" s="39">
        <v>0</v>
      </c>
      <c r="P17" s="39">
        <v>78994.043999999994</v>
      </c>
      <c r="Q17" s="40">
        <f t="shared" si="0"/>
        <v>648015.45200000005</v>
      </c>
    </row>
    <row r="18" spans="1:17" x14ac:dyDescent="0.2">
      <c r="A18" s="38" t="s">
        <v>25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4720.3519999999999</v>
      </c>
      <c r="O18" s="39">
        <v>0</v>
      </c>
      <c r="P18" s="39">
        <v>0</v>
      </c>
      <c r="Q18" s="40">
        <f t="shared" si="0"/>
        <v>4720.3519999999999</v>
      </c>
    </row>
    <row r="19" spans="1:17" x14ac:dyDescent="0.2">
      <c r="A19" s="38" t="s">
        <v>26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40">
        <f t="shared" si="0"/>
        <v>0</v>
      </c>
    </row>
    <row r="20" spans="1:17" x14ac:dyDescent="0.2">
      <c r="A20" s="38" t="s">
        <v>27</v>
      </c>
      <c r="B20" s="39">
        <v>3190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33213.222000000002</v>
      </c>
      <c r="M20" s="39">
        <v>0</v>
      </c>
      <c r="N20" s="39">
        <v>112395.007</v>
      </c>
      <c r="O20" s="39">
        <v>6093.1750000000002</v>
      </c>
      <c r="P20" s="39">
        <v>3984.3339999999998</v>
      </c>
      <c r="Q20" s="40">
        <f t="shared" si="0"/>
        <v>158875.73799999998</v>
      </c>
    </row>
    <row r="21" spans="1:17" x14ac:dyDescent="0.2">
      <c r="A21" s="38" t="s">
        <v>28</v>
      </c>
      <c r="B21" s="39">
        <v>0</v>
      </c>
      <c r="C21" s="39">
        <v>0</v>
      </c>
      <c r="D21" s="39">
        <v>0</v>
      </c>
      <c r="E21" s="39">
        <v>22.96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463.13200000000001</v>
      </c>
      <c r="P21" s="39">
        <v>1977.7760000000001</v>
      </c>
      <c r="Q21" s="40">
        <f t="shared" si="0"/>
        <v>2463.8679999999999</v>
      </c>
    </row>
    <row r="22" spans="1:17" x14ac:dyDescent="0.2">
      <c r="A22" s="38" t="s">
        <v>29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9730.8349999999991</v>
      </c>
      <c r="O22" s="39">
        <v>0</v>
      </c>
      <c r="P22" s="39">
        <v>0</v>
      </c>
      <c r="Q22" s="40">
        <f t="shared" si="0"/>
        <v>9730.8349999999991</v>
      </c>
    </row>
    <row r="23" spans="1:17" x14ac:dyDescent="0.2">
      <c r="A23" s="38" t="s">
        <v>30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96022.989000000001</v>
      </c>
      <c r="M23" s="39">
        <v>0</v>
      </c>
      <c r="N23" s="39">
        <v>0</v>
      </c>
      <c r="O23" s="39">
        <v>0</v>
      </c>
      <c r="P23" s="39">
        <v>0</v>
      </c>
      <c r="Q23" s="40">
        <f t="shared" si="0"/>
        <v>96022.989000000001</v>
      </c>
    </row>
    <row r="24" spans="1:17" x14ac:dyDescent="0.2">
      <c r="A24" s="38" t="s">
        <v>31</v>
      </c>
      <c r="B24" s="39">
        <v>16533</v>
      </c>
      <c r="C24" s="39">
        <v>0</v>
      </c>
      <c r="D24" s="39">
        <v>31.5</v>
      </c>
      <c r="E24" s="39">
        <v>15.797000000000001</v>
      </c>
      <c r="F24" s="39">
        <v>44.341000000000001</v>
      </c>
      <c r="G24" s="39">
        <v>0</v>
      </c>
      <c r="H24" s="39">
        <v>0</v>
      </c>
      <c r="I24" s="39">
        <v>35.234000000000002</v>
      </c>
      <c r="J24" s="39">
        <v>105.52</v>
      </c>
      <c r="K24" s="39">
        <v>2.5</v>
      </c>
      <c r="L24" s="39">
        <v>47.95</v>
      </c>
      <c r="M24" s="39">
        <v>0.7</v>
      </c>
      <c r="N24" s="39">
        <v>1536.9</v>
      </c>
      <c r="O24" s="39">
        <v>0</v>
      </c>
      <c r="P24" s="39">
        <v>5.2</v>
      </c>
      <c r="Q24" s="40">
        <f t="shared" si="0"/>
        <v>18358.642000000003</v>
      </c>
    </row>
    <row r="25" spans="1:17" x14ac:dyDescent="0.2">
      <c r="A25" s="38" t="s">
        <v>32</v>
      </c>
      <c r="B25" s="39">
        <v>31636</v>
      </c>
      <c r="C25" s="39">
        <v>10438.82</v>
      </c>
      <c r="D25" s="39">
        <v>1524.1990000000001</v>
      </c>
      <c r="E25" s="39">
        <v>18150.617999999999</v>
      </c>
      <c r="F25" s="39">
        <v>10067.034</v>
      </c>
      <c r="G25" s="39">
        <v>5156.37</v>
      </c>
      <c r="H25" s="39">
        <v>1254.6559999999999</v>
      </c>
      <c r="I25" s="39">
        <v>7435.4939999999997</v>
      </c>
      <c r="J25" s="39">
        <v>21788.254000000001</v>
      </c>
      <c r="K25" s="39">
        <v>78865.86</v>
      </c>
      <c r="L25" s="39">
        <v>105238.841</v>
      </c>
      <c r="M25" s="39">
        <v>14574.986000000001</v>
      </c>
      <c r="N25" s="39">
        <v>79582.716</v>
      </c>
      <c r="O25" s="39">
        <v>17274.662</v>
      </c>
      <c r="P25" s="39">
        <v>4500.8739999999998</v>
      </c>
      <c r="Q25" s="40">
        <f t="shared" si="0"/>
        <v>407489.38400000002</v>
      </c>
    </row>
    <row r="26" spans="1:17" x14ac:dyDescent="0.2">
      <c r="A26" s="38" t="s">
        <v>33</v>
      </c>
      <c r="B26" s="39">
        <v>60382</v>
      </c>
      <c r="C26" s="39">
        <v>0</v>
      </c>
      <c r="D26" s="39">
        <v>15787.593999999999</v>
      </c>
      <c r="E26" s="39">
        <v>70100</v>
      </c>
      <c r="F26" s="39">
        <v>49500</v>
      </c>
      <c r="G26" s="39">
        <v>8760.5920000000006</v>
      </c>
      <c r="H26" s="39">
        <v>9524.116</v>
      </c>
      <c r="I26" s="39">
        <v>30485.319</v>
      </c>
      <c r="J26" s="39">
        <v>49665</v>
      </c>
      <c r="K26" s="39">
        <v>8000</v>
      </c>
      <c r="L26" s="39">
        <v>121200</v>
      </c>
      <c r="M26" s="39">
        <v>225500</v>
      </c>
      <c r="N26" s="39">
        <v>213578.929</v>
      </c>
      <c r="O26" s="39">
        <v>66554.417000000001</v>
      </c>
      <c r="P26" s="39">
        <v>278923.82299999997</v>
      </c>
      <c r="Q26" s="40">
        <f t="shared" si="0"/>
        <v>1207961.79</v>
      </c>
    </row>
    <row r="27" spans="1:17" x14ac:dyDescent="0.2">
      <c r="A27" s="38" t="s">
        <v>34</v>
      </c>
      <c r="B27" s="39">
        <v>12000</v>
      </c>
      <c r="C27" s="39">
        <v>0</v>
      </c>
      <c r="D27" s="39">
        <v>0</v>
      </c>
      <c r="E27" s="39">
        <v>32550</v>
      </c>
      <c r="F27" s="39">
        <v>42451.131000000001</v>
      </c>
      <c r="G27" s="39">
        <v>0</v>
      </c>
      <c r="H27" s="39">
        <v>0</v>
      </c>
      <c r="I27" s="39">
        <v>8000</v>
      </c>
      <c r="J27" s="39">
        <v>500</v>
      </c>
      <c r="K27" s="39">
        <v>82846.600000000006</v>
      </c>
      <c r="L27" s="39">
        <v>0</v>
      </c>
      <c r="M27" s="39">
        <v>0</v>
      </c>
      <c r="N27" s="39">
        <v>30828.492999999999</v>
      </c>
      <c r="O27" s="39">
        <v>0</v>
      </c>
      <c r="P27" s="39">
        <v>0</v>
      </c>
      <c r="Q27" s="40">
        <f t="shared" si="0"/>
        <v>209176.22399999999</v>
      </c>
    </row>
    <row r="28" spans="1:17" x14ac:dyDescent="0.2">
      <c r="A28" s="38" t="s">
        <v>35</v>
      </c>
      <c r="B28" s="39">
        <v>131622</v>
      </c>
      <c r="C28" s="39">
        <v>691.51400000000001</v>
      </c>
      <c r="D28" s="39">
        <v>15334.745000000001</v>
      </c>
      <c r="E28" s="39">
        <v>4082.55</v>
      </c>
      <c r="F28" s="39">
        <v>3551.4</v>
      </c>
      <c r="G28" s="39">
        <v>5064.634</v>
      </c>
      <c r="H28" s="39">
        <v>0</v>
      </c>
      <c r="I28" s="39">
        <v>118171.031</v>
      </c>
      <c r="J28" s="39">
        <v>8967.7909999999993</v>
      </c>
      <c r="K28" s="39">
        <v>127969.285</v>
      </c>
      <c r="L28" s="39">
        <v>112802.834</v>
      </c>
      <c r="M28" s="39">
        <v>46440.241000000002</v>
      </c>
      <c r="N28" s="39">
        <v>100324.01</v>
      </c>
      <c r="O28" s="39">
        <v>38050.362000000001</v>
      </c>
      <c r="P28" s="39">
        <v>189031.11199999999</v>
      </c>
      <c r="Q28" s="40">
        <f t="shared" si="0"/>
        <v>902103.50899999996</v>
      </c>
    </row>
    <row r="29" spans="1:17" x14ac:dyDescent="0.2">
      <c r="A29" s="38" t="s">
        <v>36</v>
      </c>
      <c r="B29" s="39">
        <v>20669</v>
      </c>
      <c r="C29" s="39">
        <v>0</v>
      </c>
      <c r="D29" s="39">
        <v>0</v>
      </c>
      <c r="E29" s="39">
        <v>0</v>
      </c>
      <c r="F29" s="39">
        <v>0</v>
      </c>
      <c r="G29" s="39">
        <v>48844.288999999997</v>
      </c>
      <c r="H29" s="39">
        <v>0</v>
      </c>
      <c r="I29" s="39">
        <v>9124.9390000000003</v>
      </c>
      <c r="J29" s="39">
        <v>0</v>
      </c>
      <c r="K29" s="39">
        <v>0</v>
      </c>
      <c r="L29" s="39">
        <v>0</v>
      </c>
      <c r="M29" s="39">
        <v>0</v>
      </c>
      <c r="N29" s="39">
        <v>4912.7809999999999</v>
      </c>
      <c r="O29" s="39">
        <v>0</v>
      </c>
      <c r="P29" s="39">
        <v>22204.965</v>
      </c>
      <c r="Q29" s="40">
        <f t="shared" si="0"/>
        <v>105755.97399999999</v>
      </c>
    </row>
    <row r="30" spans="1:17" x14ac:dyDescent="0.2">
      <c r="A30" s="38" t="s">
        <v>37</v>
      </c>
      <c r="B30" s="39">
        <v>252722</v>
      </c>
      <c r="C30" s="39">
        <v>0</v>
      </c>
      <c r="D30" s="39">
        <v>1712.2639999999999</v>
      </c>
      <c r="E30" s="39">
        <v>0</v>
      </c>
      <c r="F30" s="39">
        <v>17803.917000000001</v>
      </c>
      <c r="G30" s="39">
        <v>130198.636</v>
      </c>
      <c r="H30" s="39">
        <v>0</v>
      </c>
      <c r="I30" s="39">
        <v>0</v>
      </c>
      <c r="J30" s="39">
        <v>5370.5129999999999</v>
      </c>
      <c r="K30" s="39">
        <v>81967.659</v>
      </c>
      <c r="L30" s="39">
        <v>288752.57500000001</v>
      </c>
      <c r="M30" s="39">
        <v>23982.204000000002</v>
      </c>
      <c r="N30" s="39">
        <v>3637.5079999999998</v>
      </c>
      <c r="O30" s="39">
        <v>97107.176000000007</v>
      </c>
      <c r="P30" s="39">
        <v>413304.38799999998</v>
      </c>
      <c r="Q30" s="40">
        <f t="shared" si="0"/>
        <v>1316558.8400000001</v>
      </c>
    </row>
    <row r="31" spans="1:17" x14ac:dyDescent="0.2">
      <c r="A31" s="38" t="s">
        <v>38</v>
      </c>
      <c r="B31" s="39">
        <v>20822</v>
      </c>
      <c r="C31" s="39">
        <v>0</v>
      </c>
      <c r="D31" s="39">
        <v>20380.52</v>
      </c>
      <c r="E31" s="39">
        <v>7745.1469999999999</v>
      </c>
      <c r="F31" s="39">
        <v>0</v>
      </c>
      <c r="G31" s="39">
        <v>0</v>
      </c>
      <c r="H31" s="39">
        <v>0</v>
      </c>
      <c r="I31" s="39">
        <v>0</v>
      </c>
      <c r="J31" s="39">
        <v>11500</v>
      </c>
      <c r="K31" s="39">
        <v>901.58</v>
      </c>
      <c r="L31" s="39">
        <v>0</v>
      </c>
      <c r="M31" s="39">
        <v>0</v>
      </c>
      <c r="N31" s="39">
        <v>0</v>
      </c>
      <c r="O31" s="39">
        <v>6595.0460000000003</v>
      </c>
      <c r="P31" s="39">
        <v>0</v>
      </c>
      <c r="Q31" s="40">
        <f t="shared" si="0"/>
        <v>67944.293000000005</v>
      </c>
    </row>
    <row r="32" spans="1:17" x14ac:dyDescent="0.2">
      <c r="A32" s="38" t="s">
        <v>39</v>
      </c>
      <c r="B32" s="39">
        <v>0</v>
      </c>
      <c r="C32" s="39">
        <v>0</v>
      </c>
      <c r="D32" s="39">
        <v>7274.8239999999996</v>
      </c>
      <c r="E32" s="39">
        <v>315.262</v>
      </c>
      <c r="F32" s="39">
        <v>8916.5339999999997</v>
      </c>
      <c r="G32" s="39">
        <v>0</v>
      </c>
      <c r="H32" s="39">
        <v>98.263999999999996</v>
      </c>
      <c r="I32" s="39">
        <v>717.12699999999995</v>
      </c>
      <c r="J32" s="39">
        <v>315.23</v>
      </c>
      <c r="K32" s="39">
        <v>7693.84</v>
      </c>
      <c r="L32" s="39">
        <v>29240.823</v>
      </c>
      <c r="M32" s="39">
        <v>19926.758999999998</v>
      </c>
      <c r="N32" s="39">
        <v>47643.055999999997</v>
      </c>
      <c r="O32" s="39">
        <v>4005.7890000000002</v>
      </c>
      <c r="P32" s="39">
        <v>5653.0460000000003</v>
      </c>
      <c r="Q32" s="40">
        <f t="shared" si="0"/>
        <v>131800.554</v>
      </c>
    </row>
    <row r="33" spans="1:17" x14ac:dyDescent="0.2">
      <c r="A33" s="38" t="s">
        <v>40</v>
      </c>
      <c r="B33" s="39">
        <v>2565</v>
      </c>
      <c r="C33" s="39">
        <v>37.049999999999997</v>
      </c>
      <c r="D33" s="39">
        <v>0</v>
      </c>
      <c r="E33" s="39">
        <v>336.68099999999998</v>
      </c>
      <c r="F33" s="39">
        <v>3768.5720000000001</v>
      </c>
      <c r="G33" s="39">
        <v>1041</v>
      </c>
      <c r="H33" s="39">
        <v>15692.038</v>
      </c>
      <c r="I33" s="39">
        <v>96422.824999999997</v>
      </c>
      <c r="J33" s="39">
        <v>742.10299999999995</v>
      </c>
      <c r="K33" s="39">
        <v>0</v>
      </c>
      <c r="L33" s="39">
        <v>14181.993</v>
      </c>
      <c r="M33" s="39">
        <v>198.84299999999999</v>
      </c>
      <c r="N33" s="39">
        <v>194732.18100000001</v>
      </c>
      <c r="O33" s="39">
        <v>2036.854</v>
      </c>
      <c r="P33" s="39">
        <v>12425.264999999999</v>
      </c>
      <c r="Q33" s="40">
        <f t="shared" si="0"/>
        <v>344180.40499999997</v>
      </c>
    </row>
    <row r="34" spans="1:17" x14ac:dyDescent="0.2">
      <c r="A34" s="35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</row>
    <row r="35" spans="1:17" x14ac:dyDescent="0.2">
      <c r="A35" s="41" t="s">
        <v>12</v>
      </c>
      <c r="B35" s="40">
        <v>663964</v>
      </c>
      <c r="C35" s="40">
        <v>11268.984999999999</v>
      </c>
      <c r="D35" s="40">
        <v>114330.59199999999</v>
      </c>
      <c r="E35" s="40">
        <v>162934.26099999997</v>
      </c>
      <c r="F35" s="40">
        <f>SUM(F5:F33)</f>
        <v>176068.91399999999</v>
      </c>
      <c r="G35" s="40">
        <v>242591.41800000001</v>
      </c>
      <c r="H35" s="40">
        <v>26607.030999999999</v>
      </c>
      <c r="I35" s="40">
        <v>942761.14599999995</v>
      </c>
      <c r="J35" s="40">
        <v>142891.682</v>
      </c>
      <c r="K35" s="40">
        <v>601690.71600000001</v>
      </c>
      <c r="L35" s="40">
        <v>1759589.5569999998</v>
      </c>
      <c r="M35" s="40">
        <v>570652.96299999999</v>
      </c>
      <c r="N35" s="40">
        <v>3037671.4829999991</v>
      </c>
      <c r="O35" s="40">
        <v>382980.86599999998</v>
      </c>
      <c r="P35" s="40">
        <v>1528801.3859999999</v>
      </c>
      <c r="Q35" s="40">
        <f>SUM(B35:P35)</f>
        <v>10364805</v>
      </c>
    </row>
    <row r="36" spans="1:17" x14ac:dyDescent="0.2">
      <c r="A36" s="2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9"/>
    </row>
    <row r="37" spans="1:17" x14ac:dyDescent="0.2">
      <c r="A37" s="23" t="s">
        <v>92</v>
      </c>
      <c r="L37" s="30"/>
    </row>
  </sheetData>
  <mergeCells count="2">
    <mergeCell ref="A1:Q1"/>
    <mergeCell ref="A2:Q2"/>
  </mergeCells>
  <printOptions horizontalCentered="1"/>
  <pageMargins left="0" right="0" top="0" bottom="0.5" header="0.25" footer="0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90" zoomScaleNormal="90"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K45" sqref="K45"/>
    </sheetView>
  </sheetViews>
  <sheetFormatPr defaultRowHeight="12.75" x14ac:dyDescent="0.2"/>
  <cols>
    <col min="1" max="1" width="45.5703125" style="19" customWidth="1"/>
    <col min="2" max="2" width="0.140625" style="19" customWidth="1"/>
    <col min="3" max="3" width="12.85546875" style="19" customWidth="1"/>
    <col min="4" max="4" width="10" style="19" customWidth="1"/>
    <col min="5" max="6" width="10.85546875" style="19" customWidth="1"/>
    <col min="7" max="7" width="10" style="19" customWidth="1"/>
    <col min="8" max="8" width="12.85546875" style="19" customWidth="1"/>
    <col min="9" max="9" width="11.5703125" style="19" customWidth="1"/>
    <col min="10" max="10" width="12.28515625" style="19" customWidth="1"/>
    <col min="11" max="11" width="9.85546875" style="19" customWidth="1"/>
    <col min="12" max="12" width="13.42578125" style="19" bestFit="1" customWidth="1"/>
    <col min="13" max="13" width="11.5703125" style="19" customWidth="1"/>
    <col min="14" max="14" width="10.85546875" style="19" customWidth="1"/>
    <col min="15" max="15" width="13.140625" style="19" customWidth="1"/>
    <col min="16" max="16" width="16.140625" style="19" customWidth="1"/>
    <col min="17" max="17" width="15" style="19" customWidth="1"/>
    <col min="18" max="18" width="9.140625" customWidth="1"/>
  </cols>
  <sheetData>
    <row r="1" spans="1:17" s="22" customFormat="1" ht="20.100000000000001" customHeight="1" x14ac:dyDescent="0.25">
      <c r="A1" s="200" t="s">
        <v>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2" spans="1:17" s="22" customFormat="1" ht="20.100000000000001" customHeight="1" x14ac:dyDescent="0.25">
      <c r="A2" s="200" t="s">
        <v>90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</row>
    <row r="3" spans="1:17" ht="14.25" customHeight="1" x14ac:dyDescent="0.2">
      <c r="A3" s="7"/>
      <c r="B3" s="201" t="s">
        <v>45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</row>
    <row r="4" spans="1:17" s="2" customFormat="1" ht="33.75" customHeight="1" x14ac:dyDescent="0.2">
      <c r="A4" s="8"/>
      <c r="B4" s="9" t="s">
        <v>65</v>
      </c>
      <c r="C4" s="9" t="s">
        <v>47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58</v>
      </c>
      <c r="I4" s="9" t="s">
        <v>59</v>
      </c>
      <c r="J4" s="9" t="s">
        <v>8</v>
      </c>
      <c r="K4" s="9" t="s">
        <v>50</v>
      </c>
      <c r="L4" s="10" t="s">
        <v>93</v>
      </c>
      <c r="M4" s="10" t="s">
        <v>9</v>
      </c>
      <c r="N4" s="10" t="s">
        <v>10</v>
      </c>
      <c r="O4" s="10" t="s">
        <v>11</v>
      </c>
      <c r="P4" s="10" t="s">
        <v>94</v>
      </c>
      <c r="Q4" s="11" t="s">
        <v>12</v>
      </c>
    </row>
    <row r="5" spans="1:17" ht="20.100000000000001" customHeight="1" x14ac:dyDescent="0.2">
      <c r="A5" s="12" t="s">
        <v>13</v>
      </c>
      <c r="B5" s="13"/>
      <c r="C5" s="13">
        <v>72.405000000000001</v>
      </c>
      <c r="D5" s="13">
        <v>817.02</v>
      </c>
      <c r="E5" s="13">
        <v>1E-3</v>
      </c>
      <c r="F5" s="13">
        <v>1211.9591</v>
      </c>
      <c r="G5" s="13">
        <v>1395.76242</v>
      </c>
      <c r="H5" s="13">
        <v>18249.669000000002</v>
      </c>
      <c r="I5" s="13">
        <v>294112.06669999997</v>
      </c>
      <c r="J5" s="13">
        <v>0</v>
      </c>
      <c r="K5" s="13">
        <v>4.78</v>
      </c>
      <c r="L5" s="13">
        <v>63084.974000000002</v>
      </c>
      <c r="M5" s="13">
        <v>6575.2049999999999</v>
      </c>
      <c r="N5" s="13">
        <v>5903.0110000000004</v>
      </c>
      <c r="O5" s="13">
        <v>4654.9055699999999</v>
      </c>
      <c r="P5" s="13">
        <v>0</v>
      </c>
      <c r="Q5" s="13">
        <f>SUM(B5:P5)</f>
        <v>396081.75878999999</v>
      </c>
    </row>
    <row r="6" spans="1:17" ht="20.100000000000001" customHeight="1" x14ac:dyDescent="0.2">
      <c r="A6" s="12" t="s">
        <v>14</v>
      </c>
      <c r="B6" s="13"/>
      <c r="C6" s="13">
        <v>0</v>
      </c>
      <c r="D6" s="13">
        <v>37628.451999999997</v>
      </c>
      <c r="E6" s="13">
        <v>32141.868930000001</v>
      </c>
      <c r="F6" s="13">
        <v>0</v>
      </c>
      <c r="G6" s="13">
        <v>73220</v>
      </c>
      <c r="H6" s="13">
        <v>84335.070421267592</v>
      </c>
      <c r="I6" s="13">
        <v>177760.00000999999</v>
      </c>
      <c r="J6" s="13">
        <v>0</v>
      </c>
      <c r="K6" s="13">
        <v>69625.004000000001</v>
      </c>
      <c r="L6" s="13">
        <v>0</v>
      </c>
      <c r="M6" s="13">
        <v>0</v>
      </c>
      <c r="N6" s="13">
        <v>61164.359090584258</v>
      </c>
      <c r="O6" s="13">
        <v>60551.434599999979</v>
      </c>
      <c r="P6" s="13">
        <v>0</v>
      </c>
      <c r="Q6" s="13">
        <f t="shared" ref="Q6:Q35" si="0">SUM(B6:P6)</f>
        <v>596426.18905185186</v>
      </c>
    </row>
    <row r="7" spans="1:17" ht="20.100000000000001" customHeight="1" x14ac:dyDescent="0.2">
      <c r="A7" s="12" t="s">
        <v>15</v>
      </c>
      <c r="B7" s="13"/>
      <c r="C7" s="13">
        <v>0</v>
      </c>
      <c r="D7" s="13">
        <v>18250</v>
      </c>
      <c r="E7" s="13">
        <v>0</v>
      </c>
      <c r="F7" s="13">
        <v>0</v>
      </c>
      <c r="G7" s="13">
        <v>0</v>
      </c>
      <c r="H7" s="13">
        <v>0</v>
      </c>
      <c r="I7" s="13">
        <v>79000.000099999976</v>
      </c>
      <c r="J7" s="13">
        <v>0</v>
      </c>
      <c r="K7" s="13">
        <v>0</v>
      </c>
      <c r="L7" s="13">
        <v>0</v>
      </c>
      <c r="M7" s="13">
        <v>0</v>
      </c>
      <c r="N7" s="13">
        <v>45604.85628</v>
      </c>
      <c r="O7" s="13">
        <v>0</v>
      </c>
      <c r="P7" s="13">
        <v>0</v>
      </c>
      <c r="Q7" s="13">
        <f t="shared" si="0"/>
        <v>142854.85637999998</v>
      </c>
    </row>
    <row r="8" spans="1:17" ht="20.100000000000001" customHeight="1" x14ac:dyDescent="0.2">
      <c r="A8" s="12" t="s">
        <v>16</v>
      </c>
      <c r="B8" s="13"/>
      <c r="C8" s="13">
        <v>1609.5210707819599</v>
      </c>
      <c r="D8" s="13">
        <v>9551.8130000000001</v>
      </c>
      <c r="E8" s="13">
        <v>1555.0415399999999</v>
      </c>
      <c r="F8" s="13">
        <v>2815.4169500000003</v>
      </c>
      <c r="G8" s="13">
        <v>11330.81372</v>
      </c>
      <c r="H8" s="13">
        <v>12206.489627033328</v>
      </c>
      <c r="I8" s="13">
        <v>51733.467039999974</v>
      </c>
      <c r="J8" s="13">
        <v>5481.8476300000002</v>
      </c>
      <c r="K8" s="13">
        <v>13116.052</v>
      </c>
      <c r="L8" s="13">
        <v>4858.0630000000001</v>
      </c>
      <c r="M8" s="13">
        <v>1633.1</v>
      </c>
      <c r="N8" s="13">
        <v>4358.2081200000002</v>
      </c>
      <c r="O8" s="13">
        <v>32562.058140000008</v>
      </c>
      <c r="P8" s="13">
        <v>0</v>
      </c>
      <c r="Q8" s="13">
        <f t="shared" si="0"/>
        <v>152811.89183781526</v>
      </c>
    </row>
    <row r="9" spans="1:17" ht="20.100000000000001" customHeight="1" x14ac:dyDescent="0.2">
      <c r="A9" s="12" t="s">
        <v>17</v>
      </c>
      <c r="B9" s="13"/>
      <c r="C9" s="13">
        <v>1</v>
      </c>
      <c r="D9" s="13">
        <v>25000</v>
      </c>
      <c r="E9" s="13">
        <v>0</v>
      </c>
      <c r="F9" s="13">
        <v>0</v>
      </c>
      <c r="G9" s="13">
        <v>0</v>
      </c>
      <c r="H9" s="13">
        <v>31512.125</v>
      </c>
      <c r="I9" s="13">
        <v>823167.67787000001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536458.60569999996</v>
      </c>
      <c r="P9" s="13">
        <v>0</v>
      </c>
      <c r="Q9" s="13">
        <f t="shared" si="0"/>
        <v>1416139.40857</v>
      </c>
    </row>
    <row r="10" spans="1:17" ht="20.100000000000001" customHeight="1" x14ac:dyDescent="0.2">
      <c r="A10" s="12" t="s">
        <v>18</v>
      </c>
      <c r="B10" s="13"/>
      <c r="C10" s="13">
        <v>0</v>
      </c>
      <c r="D10" s="13">
        <v>23594.258999999998</v>
      </c>
      <c r="E10" s="13">
        <v>929.01575000000003</v>
      </c>
      <c r="F10" s="13">
        <v>0</v>
      </c>
      <c r="G10" s="13">
        <v>11.025</v>
      </c>
      <c r="H10" s="13">
        <v>136234.67695999998</v>
      </c>
      <c r="I10" s="13">
        <v>271630.61800000002</v>
      </c>
      <c r="J10" s="13">
        <v>0</v>
      </c>
      <c r="K10" s="13">
        <v>0</v>
      </c>
      <c r="L10" s="13">
        <v>0</v>
      </c>
      <c r="M10" s="13">
        <v>36324.966399999998</v>
      </c>
      <c r="N10" s="13">
        <v>39310.57892</v>
      </c>
      <c r="O10" s="13">
        <v>513747.84611000004</v>
      </c>
      <c r="P10" s="13">
        <v>8064.7719999999999</v>
      </c>
      <c r="Q10" s="13">
        <f t="shared" si="0"/>
        <v>1029847.7581399999</v>
      </c>
    </row>
    <row r="11" spans="1:17" ht="20.100000000000001" customHeight="1" x14ac:dyDescent="0.2">
      <c r="A11" s="12" t="s">
        <v>74</v>
      </c>
      <c r="B11" s="13"/>
      <c r="C11" s="13">
        <v>0</v>
      </c>
      <c r="D11" s="13">
        <v>529.54</v>
      </c>
      <c r="E11" s="13">
        <v>44366.334860000003</v>
      </c>
      <c r="F11" s="13">
        <v>0</v>
      </c>
      <c r="G11" s="13">
        <v>330.21300000000002</v>
      </c>
      <c r="H11" s="13">
        <v>7986.0354000000007</v>
      </c>
      <c r="I11" s="13">
        <v>52931.817999999999</v>
      </c>
      <c r="J11" s="13">
        <v>0</v>
      </c>
      <c r="K11" s="13">
        <v>0</v>
      </c>
      <c r="L11" s="13">
        <v>0</v>
      </c>
      <c r="M11" s="13">
        <v>14.081</v>
      </c>
      <c r="N11" s="13">
        <v>10164.340410000001</v>
      </c>
      <c r="O11" s="13">
        <v>85565.076099999977</v>
      </c>
      <c r="P11" s="13">
        <v>0</v>
      </c>
      <c r="Q11" s="13">
        <f t="shared" si="0"/>
        <v>201887.43877000001</v>
      </c>
    </row>
    <row r="12" spans="1:17" ht="20.100000000000001" customHeight="1" x14ac:dyDescent="0.2">
      <c r="A12" s="12" t="s">
        <v>75</v>
      </c>
      <c r="B12" s="13"/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28961.918908153999</v>
      </c>
      <c r="O12" s="13">
        <v>624857.29264999996</v>
      </c>
      <c r="P12" s="13">
        <v>7693.2730000000001</v>
      </c>
      <c r="Q12" s="13">
        <f t="shared" si="0"/>
        <v>661512.48455815401</v>
      </c>
    </row>
    <row r="13" spans="1:17" ht="20.100000000000001" customHeight="1" x14ac:dyDescent="0.2">
      <c r="A13" s="12" t="s">
        <v>76</v>
      </c>
      <c r="B13" s="13"/>
      <c r="C13" s="13">
        <v>0</v>
      </c>
      <c r="D13" s="13">
        <v>0</v>
      </c>
      <c r="E13" s="13">
        <v>5732.4869100000005</v>
      </c>
      <c r="F13" s="13">
        <v>0</v>
      </c>
      <c r="G13" s="13">
        <v>0</v>
      </c>
      <c r="H13" s="13">
        <v>211847.04841159994</v>
      </c>
      <c r="I13" s="13">
        <v>25120.545999999998</v>
      </c>
      <c r="J13" s="13">
        <v>0</v>
      </c>
      <c r="K13" s="13">
        <v>0</v>
      </c>
      <c r="L13" s="13">
        <v>0</v>
      </c>
      <c r="M13" s="13">
        <v>0</v>
      </c>
      <c r="N13" s="13">
        <v>6420.3964100000003</v>
      </c>
      <c r="O13" s="13">
        <v>13987.779</v>
      </c>
      <c r="P13" s="13">
        <v>0</v>
      </c>
      <c r="Q13" s="13">
        <f t="shared" si="0"/>
        <v>263108.25673159992</v>
      </c>
    </row>
    <row r="14" spans="1:17" ht="20.100000000000001" customHeight="1" x14ac:dyDescent="0.2">
      <c r="A14" s="12" t="s">
        <v>66</v>
      </c>
      <c r="B14" s="13"/>
      <c r="C14" s="13">
        <v>0</v>
      </c>
      <c r="D14" s="13">
        <v>0</v>
      </c>
      <c r="E14" s="13">
        <v>4929.7</v>
      </c>
      <c r="F14" s="13">
        <v>0</v>
      </c>
      <c r="G14" s="13">
        <v>0</v>
      </c>
      <c r="H14" s="13">
        <v>0</v>
      </c>
      <c r="I14" s="13">
        <v>554480.07732963271</v>
      </c>
      <c r="J14" s="13">
        <v>0</v>
      </c>
      <c r="K14" s="13">
        <v>87057.932000000001</v>
      </c>
      <c r="L14" s="13">
        <v>22189.5</v>
      </c>
      <c r="M14" s="13">
        <v>435893.87</v>
      </c>
      <c r="N14" s="13">
        <v>12911.912</v>
      </c>
      <c r="O14" s="13">
        <v>116421.69079000001</v>
      </c>
      <c r="P14" s="13">
        <v>0</v>
      </c>
      <c r="Q14" s="13">
        <f t="shared" si="0"/>
        <v>1233884.6821196326</v>
      </c>
    </row>
    <row r="15" spans="1:17" ht="20.100000000000001" customHeight="1" x14ac:dyDescent="0.2">
      <c r="A15" s="12" t="s">
        <v>23</v>
      </c>
      <c r="B15" s="13"/>
      <c r="C15" s="13">
        <v>0</v>
      </c>
      <c r="D15" s="13">
        <v>5584.2650000000003</v>
      </c>
      <c r="E15" s="13">
        <v>0</v>
      </c>
      <c r="F15" s="13">
        <v>0</v>
      </c>
      <c r="G15" s="13">
        <v>0</v>
      </c>
      <c r="H15" s="13">
        <v>130436.12869000001</v>
      </c>
      <c r="I15" s="13">
        <v>160200</v>
      </c>
      <c r="J15" s="13">
        <v>0</v>
      </c>
      <c r="K15" s="13">
        <v>0</v>
      </c>
      <c r="L15" s="13">
        <v>0</v>
      </c>
      <c r="M15" s="13">
        <v>25976.069</v>
      </c>
      <c r="N15" s="13">
        <v>0</v>
      </c>
      <c r="O15" s="13">
        <v>29301.893</v>
      </c>
      <c r="P15" s="13">
        <v>5093.451</v>
      </c>
      <c r="Q15" s="13">
        <f t="shared" si="0"/>
        <v>356591.80669000006</v>
      </c>
    </row>
    <row r="16" spans="1:17" ht="20.100000000000001" customHeight="1" x14ac:dyDescent="0.2">
      <c r="A16" s="12" t="s">
        <v>67</v>
      </c>
      <c r="B16" s="13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2982.7004505500004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130457.73</v>
      </c>
      <c r="P16" s="13">
        <v>0</v>
      </c>
      <c r="Q16" s="13">
        <f t="shared" si="0"/>
        <v>133440.43045054999</v>
      </c>
    </row>
    <row r="17" spans="1:17" ht="20.100000000000001" customHeight="1" x14ac:dyDescent="0.2">
      <c r="A17" s="12" t="s">
        <v>77</v>
      </c>
      <c r="B17" s="13"/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f t="shared" si="0"/>
        <v>0</v>
      </c>
    </row>
    <row r="18" spans="1:17" ht="20.100000000000001" customHeight="1" x14ac:dyDescent="0.2">
      <c r="A18" s="12" t="s">
        <v>68</v>
      </c>
      <c r="B18" s="13"/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f t="shared" si="0"/>
        <v>0</v>
      </c>
    </row>
    <row r="19" spans="1:17" ht="20.100000000000001" customHeight="1" x14ac:dyDescent="0.2">
      <c r="A19" s="12" t="s">
        <v>27</v>
      </c>
      <c r="B19" s="13"/>
      <c r="C19" s="13">
        <v>0</v>
      </c>
      <c r="D19" s="13">
        <v>321.55399999999997</v>
      </c>
      <c r="E19" s="13">
        <v>0</v>
      </c>
      <c r="F19" s="13">
        <v>0</v>
      </c>
      <c r="G19" s="13">
        <v>0</v>
      </c>
      <c r="H19" s="13">
        <v>0</v>
      </c>
      <c r="I19" s="13">
        <v>230687.08883510003</v>
      </c>
      <c r="J19" s="13">
        <v>0</v>
      </c>
      <c r="K19" s="13">
        <v>0</v>
      </c>
      <c r="L19" s="13">
        <v>0</v>
      </c>
      <c r="M19" s="13">
        <v>8548.6202300000004</v>
      </c>
      <c r="N19" s="13">
        <v>0</v>
      </c>
      <c r="O19" s="13">
        <v>1869.491</v>
      </c>
      <c r="P19" s="13">
        <v>0</v>
      </c>
      <c r="Q19" s="13">
        <f t="shared" si="0"/>
        <v>241426.75406510005</v>
      </c>
    </row>
    <row r="20" spans="1:17" ht="20.100000000000001" customHeight="1" x14ac:dyDescent="0.2">
      <c r="A20" s="12" t="s">
        <v>28</v>
      </c>
      <c r="B20" s="13"/>
      <c r="C20" s="13">
        <v>0</v>
      </c>
      <c r="D20" s="13">
        <v>122.059</v>
      </c>
      <c r="E20" s="13">
        <v>782.97921999999994</v>
      </c>
      <c r="F20" s="13">
        <v>0</v>
      </c>
      <c r="G20" s="13">
        <v>0</v>
      </c>
      <c r="H20" s="13">
        <v>0</v>
      </c>
      <c r="I20" s="13">
        <v>3088.4096286499998</v>
      </c>
      <c r="J20" s="13">
        <v>0</v>
      </c>
      <c r="K20" s="13">
        <v>0</v>
      </c>
      <c r="L20" s="13">
        <v>0</v>
      </c>
      <c r="M20" s="13">
        <v>10000</v>
      </c>
      <c r="N20" s="13">
        <v>279.18789000000004</v>
      </c>
      <c r="O20" s="13">
        <v>0</v>
      </c>
      <c r="P20" s="13">
        <v>0</v>
      </c>
      <c r="Q20" s="13">
        <f t="shared" si="0"/>
        <v>14272.635738649999</v>
      </c>
    </row>
    <row r="21" spans="1:17" ht="20.100000000000001" customHeight="1" x14ac:dyDescent="0.2">
      <c r="A21" s="12" t="s">
        <v>69</v>
      </c>
      <c r="B21" s="13"/>
      <c r="C21" s="13">
        <v>0</v>
      </c>
      <c r="D21" s="13">
        <v>219.71299999999999</v>
      </c>
      <c r="E21" s="13">
        <v>0</v>
      </c>
      <c r="F21" s="13">
        <v>0</v>
      </c>
      <c r="G21" s="13">
        <v>0</v>
      </c>
      <c r="H21" s="13">
        <v>0</v>
      </c>
      <c r="I21" s="13">
        <v>3729.0540000000001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8061.6559999999999</v>
      </c>
      <c r="P21" s="13">
        <v>0</v>
      </c>
      <c r="Q21" s="13">
        <f t="shared" si="0"/>
        <v>12010.423000000001</v>
      </c>
    </row>
    <row r="22" spans="1:17" ht="20.100000000000001" customHeight="1" x14ac:dyDescent="0.2">
      <c r="A22" s="12" t="s">
        <v>70</v>
      </c>
      <c r="B22" s="13"/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80.677982999999998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 t="shared" si="0"/>
        <v>80.677982999999998</v>
      </c>
    </row>
    <row r="23" spans="1:17" ht="20.100000000000001" customHeight="1" x14ac:dyDescent="0.2">
      <c r="A23" s="12" t="s">
        <v>31</v>
      </c>
      <c r="B23" s="13"/>
      <c r="C23" s="13">
        <v>5</v>
      </c>
      <c r="D23" s="13">
        <v>84.227999999999994</v>
      </c>
      <c r="E23" s="13">
        <v>81.87</v>
      </c>
      <c r="F23" s="13">
        <v>35.645050000000005</v>
      </c>
      <c r="G23" s="13">
        <v>23.881</v>
      </c>
      <c r="H23" s="13">
        <v>3.5</v>
      </c>
      <c r="I23" s="13">
        <v>65.766000000000005</v>
      </c>
      <c r="J23" s="13">
        <v>5</v>
      </c>
      <c r="K23" s="13">
        <v>652.5</v>
      </c>
      <c r="L23" s="13">
        <v>325.77499999999998</v>
      </c>
      <c r="M23" s="13">
        <v>3476.5333500000002</v>
      </c>
      <c r="N23" s="13">
        <v>0</v>
      </c>
      <c r="O23" s="13">
        <v>37.117259999999995</v>
      </c>
      <c r="P23" s="13">
        <v>0</v>
      </c>
      <c r="Q23" s="13">
        <f t="shared" si="0"/>
        <v>4796.8156600000002</v>
      </c>
    </row>
    <row r="24" spans="1:17" ht="20.100000000000001" customHeight="1" x14ac:dyDescent="0.2">
      <c r="A24" s="12" t="s">
        <v>71</v>
      </c>
      <c r="B24" s="13"/>
      <c r="C24" s="13">
        <v>33009.912270000001</v>
      </c>
      <c r="D24" s="13">
        <v>15596.546</v>
      </c>
      <c r="E24" s="13">
        <v>35137.468000000001</v>
      </c>
      <c r="F24" s="13">
        <v>72903.875659999991</v>
      </c>
      <c r="G24" s="13">
        <v>119890.83320000001</v>
      </c>
      <c r="H24" s="13">
        <v>257130.56481859993</v>
      </c>
      <c r="I24" s="13">
        <v>121462.61933000005</v>
      </c>
      <c r="J24" s="13">
        <v>281301.01435000001</v>
      </c>
      <c r="K24" s="13">
        <v>56866.612000000001</v>
      </c>
      <c r="L24" s="13">
        <v>21543.43305</v>
      </c>
      <c r="M24" s="13">
        <v>73542.39082000003</v>
      </c>
      <c r="N24" s="13">
        <v>58342.012459999998</v>
      </c>
      <c r="O24" s="13">
        <v>1464.54628</v>
      </c>
      <c r="P24" s="13">
        <v>28503.473999999998</v>
      </c>
      <c r="Q24" s="13">
        <f t="shared" si="0"/>
        <v>1176695.3022385999</v>
      </c>
    </row>
    <row r="25" spans="1:17" ht="20.100000000000001" customHeight="1" x14ac:dyDescent="0.2">
      <c r="A25" s="12" t="s">
        <v>33</v>
      </c>
      <c r="B25" s="13"/>
      <c r="C25" s="13">
        <v>20500</v>
      </c>
      <c r="D25" s="13">
        <v>267000</v>
      </c>
      <c r="E25" s="13">
        <v>48369.296999999999</v>
      </c>
      <c r="F25" s="13">
        <v>8341.9500000000007</v>
      </c>
      <c r="G25" s="13">
        <v>82010</v>
      </c>
      <c r="H25" s="13">
        <v>38000</v>
      </c>
      <c r="I25" s="13">
        <v>0</v>
      </c>
      <c r="J25" s="13">
        <v>428215</v>
      </c>
      <c r="K25" s="13">
        <v>56901.082999999999</v>
      </c>
      <c r="L25" s="13">
        <v>0</v>
      </c>
      <c r="M25" s="13">
        <v>202854.77</v>
      </c>
      <c r="N25" s="13">
        <v>113525</v>
      </c>
      <c r="O25" s="13">
        <v>110477.96815</v>
      </c>
      <c r="P25" s="13">
        <v>0</v>
      </c>
      <c r="Q25" s="13">
        <f t="shared" si="0"/>
        <v>1376195.0681499999</v>
      </c>
    </row>
    <row r="26" spans="1:17" ht="20.100000000000001" customHeight="1" x14ac:dyDescent="0.2">
      <c r="A26" s="12" t="s">
        <v>72</v>
      </c>
      <c r="B26" s="13"/>
      <c r="C26" s="13">
        <v>0</v>
      </c>
      <c r="D26" s="13">
        <v>116000</v>
      </c>
      <c r="E26" s="13">
        <v>77990.524000000005</v>
      </c>
      <c r="F26" s="13">
        <v>0</v>
      </c>
      <c r="G26" s="13">
        <v>8000</v>
      </c>
      <c r="H26" s="13">
        <v>0</v>
      </c>
      <c r="I26" s="13">
        <v>100000</v>
      </c>
      <c r="J26" s="13">
        <v>180768.60704000003</v>
      </c>
      <c r="K26" s="13">
        <v>0</v>
      </c>
      <c r="L26" s="13">
        <v>0</v>
      </c>
      <c r="M26" s="13">
        <v>9000</v>
      </c>
      <c r="N26" s="13">
        <v>108885.274</v>
      </c>
      <c r="O26" s="13">
        <v>0</v>
      </c>
      <c r="P26" s="13">
        <v>0</v>
      </c>
      <c r="Q26" s="13">
        <f t="shared" si="0"/>
        <v>600644.40503999998</v>
      </c>
    </row>
    <row r="27" spans="1:17" ht="20.100000000000001" customHeight="1" x14ac:dyDescent="0.2">
      <c r="A27" s="12" t="s">
        <v>60</v>
      </c>
      <c r="B27" s="13"/>
      <c r="C27" s="13">
        <v>0</v>
      </c>
      <c r="D27" s="13">
        <v>2461.7310000000002</v>
      </c>
      <c r="E27" s="13">
        <v>1987.74298</v>
      </c>
      <c r="F27" s="13">
        <v>42720.784180000017</v>
      </c>
      <c r="G27" s="13">
        <v>13411.994429999999</v>
      </c>
      <c r="H27" s="13">
        <v>45194.217892021275</v>
      </c>
      <c r="I27" s="13">
        <v>116330.388460776</v>
      </c>
      <c r="J27" s="13">
        <v>37209.722450000001</v>
      </c>
      <c r="K27" s="13">
        <v>11710.188</v>
      </c>
      <c r="L27" s="13">
        <v>0</v>
      </c>
      <c r="M27" s="13">
        <v>6547.1279999999997</v>
      </c>
      <c r="N27" s="13">
        <v>9287.9399900000008</v>
      </c>
      <c r="O27" s="13">
        <v>6234.8833800000002</v>
      </c>
      <c r="P27" s="13">
        <v>18531.123</v>
      </c>
      <c r="Q27" s="13">
        <f t="shared" si="0"/>
        <v>311627.84376279736</v>
      </c>
    </row>
    <row r="28" spans="1:17" ht="20.100000000000001" customHeight="1" x14ac:dyDescent="0.2">
      <c r="A28" s="12" t="s">
        <v>82</v>
      </c>
      <c r="B28" s="13"/>
      <c r="C28" s="13">
        <v>3837.7385574559794</v>
      </c>
      <c r="D28" s="13">
        <v>0</v>
      </c>
      <c r="E28" s="13">
        <v>3794.9250299999999</v>
      </c>
      <c r="F28" s="13">
        <v>28576.290430000008</v>
      </c>
      <c r="G28" s="13">
        <v>452.59102000000001</v>
      </c>
      <c r="H28" s="13">
        <v>169978.21681072135</v>
      </c>
      <c r="I28" s="13">
        <v>129522.80495254</v>
      </c>
      <c r="J28" s="13">
        <v>2076.60068</v>
      </c>
      <c r="K28" s="13">
        <v>0</v>
      </c>
      <c r="L28" s="13">
        <v>0</v>
      </c>
      <c r="M28" s="13">
        <v>45035.788999999997</v>
      </c>
      <c r="N28" s="13">
        <v>0</v>
      </c>
      <c r="O28" s="13">
        <v>480260.05989000015</v>
      </c>
      <c r="P28" s="13">
        <v>0</v>
      </c>
      <c r="Q28" s="13">
        <f t="shared" si="0"/>
        <v>863535.01637071744</v>
      </c>
    </row>
    <row r="29" spans="1:17" ht="20.100000000000001" customHeight="1" x14ac:dyDescent="0.2">
      <c r="A29" s="12" t="s">
        <v>83</v>
      </c>
      <c r="B29" s="13"/>
      <c r="C29" s="13">
        <v>30391.114776178503</v>
      </c>
      <c r="D29" s="13">
        <v>11476.339</v>
      </c>
      <c r="E29" s="13">
        <v>3218.4858600000002</v>
      </c>
      <c r="F29" s="13">
        <v>11249.598709999998</v>
      </c>
      <c r="G29" s="13">
        <v>10996.212820000001</v>
      </c>
      <c r="H29" s="13">
        <v>35587.742330427514</v>
      </c>
      <c r="I29" s="13">
        <v>208457.33854761999</v>
      </c>
      <c r="J29" s="13">
        <v>37399.569096999992</v>
      </c>
      <c r="K29" s="13">
        <v>16321.264999999999</v>
      </c>
      <c r="L29" s="13">
        <v>8850.6720000000005</v>
      </c>
      <c r="M29" s="13">
        <v>145528.663</v>
      </c>
      <c r="N29" s="13">
        <v>14298.450169999998</v>
      </c>
      <c r="O29" s="13">
        <v>318554.58787729865</v>
      </c>
      <c r="P29" s="13">
        <v>0</v>
      </c>
      <c r="Q29" s="13">
        <f t="shared" si="0"/>
        <v>852330.03918852471</v>
      </c>
    </row>
    <row r="30" spans="1:17" ht="20.100000000000001" customHeight="1" x14ac:dyDescent="0.2">
      <c r="A30" s="12" t="s">
        <v>84</v>
      </c>
      <c r="B30" s="13"/>
      <c r="C30" s="13">
        <v>0</v>
      </c>
      <c r="D30" s="13">
        <v>0</v>
      </c>
      <c r="E30" s="13">
        <v>0</v>
      </c>
      <c r="F30" s="13">
        <v>0</v>
      </c>
      <c r="G30" s="13">
        <v>151.33871000000002</v>
      </c>
      <c r="H30" s="13">
        <v>13138.433356829892</v>
      </c>
      <c r="I30" s="13">
        <v>573.65638720000004</v>
      </c>
      <c r="J30" s="13">
        <v>0</v>
      </c>
      <c r="K30" s="13">
        <v>0</v>
      </c>
      <c r="L30" s="13">
        <v>0</v>
      </c>
      <c r="M30" s="13">
        <v>9.032</v>
      </c>
      <c r="N30" s="13">
        <v>11839.28902</v>
      </c>
      <c r="O30" s="13">
        <v>0</v>
      </c>
      <c r="P30" s="13">
        <v>0</v>
      </c>
      <c r="Q30" s="13">
        <f t="shared" si="0"/>
        <v>25711.749474029893</v>
      </c>
    </row>
    <row r="31" spans="1:17" ht="20.100000000000001" customHeight="1" x14ac:dyDescent="0.2">
      <c r="A31" s="12" t="s">
        <v>36</v>
      </c>
      <c r="B31" s="13"/>
      <c r="C31" s="13">
        <v>5680.8339500000002</v>
      </c>
      <c r="D31" s="13">
        <v>24.715</v>
      </c>
      <c r="E31" s="13">
        <v>0</v>
      </c>
      <c r="F31" s="13">
        <v>862.13689999999997</v>
      </c>
      <c r="G31" s="13">
        <v>0</v>
      </c>
      <c r="H31" s="13">
        <v>113005.70354</v>
      </c>
      <c r="I31" s="13">
        <v>13866.782969999998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50741.947464359997</v>
      </c>
      <c r="P31" s="13">
        <v>0</v>
      </c>
      <c r="Q31" s="13">
        <f t="shared" si="0"/>
        <v>184182.11982436001</v>
      </c>
    </row>
    <row r="32" spans="1:17" ht="20.100000000000001" customHeight="1" x14ac:dyDescent="0.2">
      <c r="A32" s="12" t="s">
        <v>37</v>
      </c>
      <c r="B32" s="13"/>
      <c r="C32" s="13">
        <v>34821.415670000002</v>
      </c>
      <c r="D32" s="13">
        <v>1839.2439999999999</v>
      </c>
      <c r="E32" s="13">
        <v>17428.564019999998</v>
      </c>
      <c r="F32" s="13">
        <v>84770.449110000001</v>
      </c>
      <c r="G32" s="13">
        <v>9687.8484685244493</v>
      </c>
      <c r="H32" s="13">
        <v>429248.62194449996</v>
      </c>
      <c r="I32" s="13">
        <v>462136.72255999985</v>
      </c>
      <c r="J32" s="13">
        <v>411291.74366999994</v>
      </c>
      <c r="K32" s="13">
        <v>32768.343999999997</v>
      </c>
      <c r="L32" s="13">
        <v>2291.049</v>
      </c>
      <c r="M32" s="13">
        <v>581336.51598000003</v>
      </c>
      <c r="N32" s="13">
        <v>32618.957449999998</v>
      </c>
      <c r="O32" s="13">
        <v>853045.12211</v>
      </c>
      <c r="P32" s="13">
        <v>43051.158000000003</v>
      </c>
      <c r="Q32" s="13">
        <f t="shared" si="0"/>
        <v>2996335.7559830244</v>
      </c>
    </row>
    <row r="33" spans="1:17" ht="20.100000000000001" customHeight="1" x14ac:dyDescent="0.2">
      <c r="A33" s="12" t="s">
        <v>38</v>
      </c>
      <c r="B33" s="13"/>
      <c r="C33" s="13">
        <v>0</v>
      </c>
      <c r="D33" s="13">
        <v>25204.672999999999</v>
      </c>
      <c r="E33" s="13">
        <v>0</v>
      </c>
      <c r="F33" s="13">
        <v>38246.776189999997</v>
      </c>
      <c r="G33" s="13">
        <v>18299</v>
      </c>
      <c r="H33" s="13">
        <v>73423.413</v>
      </c>
      <c r="I33" s="13">
        <v>401.91367000000002</v>
      </c>
      <c r="J33" s="13">
        <v>0</v>
      </c>
      <c r="K33" s="13">
        <v>9169.5210000000006</v>
      </c>
      <c r="L33" s="13">
        <v>7346.2370000000001</v>
      </c>
      <c r="M33" s="13">
        <v>0</v>
      </c>
      <c r="N33" s="13">
        <v>0</v>
      </c>
      <c r="O33" s="13">
        <v>0</v>
      </c>
      <c r="P33" s="13">
        <v>0</v>
      </c>
      <c r="Q33" s="13">
        <f t="shared" si="0"/>
        <v>172091.53386000003</v>
      </c>
    </row>
    <row r="34" spans="1:17" ht="20.100000000000001" customHeight="1" x14ac:dyDescent="0.2">
      <c r="A34" s="12" t="s">
        <v>39</v>
      </c>
      <c r="B34" s="13"/>
      <c r="C34" s="13">
        <v>0</v>
      </c>
      <c r="D34" s="13">
        <v>4178.8019999999997</v>
      </c>
      <c r="E34" s="13">
        <v>18652.388880000002</v>
      </c>
      <c r="F34" s="13">
        <v>3046.1461600000002</v>
      </c>
      <c r="G34" s="13">
        <v>287.93842000000006</v>
      </c>
      <c r="H34" s="13">
        <v>12802.750400000001</v>
      </c>
      <c r="I34" s="13">
        <v>76741.22855</v>
      </c>
      <c r="J34" s="13">
        <v>18281.547140000002</v>
      </c>
      <c r="K34" s="13">
        <v>18805.994999999999</v>
      </c>
      <c r="L34" s="13">
        <v>6843.2569999999996</v>
      </c>
      <c r="M34" s="13">
        <v>28281.482</v>
      </c>
      <c r="N34" s="13">
        <v>8212.3950000000004</v>
      </c>
      <c r="O34" s="13">
        <v>105124.77370000001</v>
      </c>
      <c r="P34" s="13">
        <v>54.287999999999997</v>
      </c>
      <c r="Q34" s="13">
        <f t="shared" si="0"/>
        <v>301312.99225000001</v>
      </c>
    </row>
    <row r="35" spans="1:17" ht="20.100000000000001" customHeight="1" x14ac:dyDescent="0.2">
      <c r="A35" s="14" t="s">
        <v>40</v>
      </c>
      <c r="B35" s="15"/>
      <c r="C35" s="15">
        <v>2107.5093999999999</v>
      </c>
      <c r="D35" s="15">
        <v>0</v>
      </c>
      <c r="E35" s="15">
        <v>568.59023000000002</v>
      </c>
      <c r="F35" s="15">
        <v>15898.058999999999</v>
      </c>
      <c r="G35" s="15">
        <v>968.99316999999996</v>
      </c>
      <c r="H35" s="15">
        <v>0</v>
      </c>
      <c r="I35" s="15">
        <v>56829.648020000001</v>
      </c>
      <c r="J35" s="15">
        <v>12691.56791</v>
      </c>
      <c r="K35" s="15">
        <v>0</v>
      </c>
      <c r="L35" s="15">
        <v>2069.6869999999999</v>
      </c>
      <c r="M35" s="15">
        <v>21322.385890000001</v>
      </c>
      <c r="N35" s="15">
        <v>831.29</v>
      </c>
      <c r="O35" s="15">
        <v>89279.452645547892</v>
      </c>
      <c r="P35" s="15">
        <v>0</v>
      </c>
      <c r="Q35" s="13">
        <f t="shared" si="0"/>
        <v>202567.18326554791</v>
      </c>
    </row>
    <row r="36" spans="1:17" ht="20.100000000000001" customHeight="1" x14ac:dyDescent="0.2">
      <c r="A36" s="11" t="s">
        <v>12</v>
      </c>
      <c r="B36" s="16">
        <f>SUM(B5:B35)</f>
        <v>0</v>
      </c>
      <c r="C36" s="16">
        <f t="shared" ref="C36:P36" si="1">SUM(C5:C35)</f>
        <v>132036.45069441645</v>
      </c>
      <c r="D36" s="16">
        <f t="shared" si="1"/>
        <v>565484.95299999998</v>
      </c>
      <c r="E36" s="16">
        <f t="shared" si="1"/>
        <v>297667.28420999995</v>
      </c>
      <c r="F36" s="16">
        <f t="shared" si="1"/>
        <v>310679.08744000003</v>
      </c>
      <c r="G36" s="16">
        <f t="shared" si="1"/>
        <v>350468.44537852448</v>
      </c>
      <c r="H36" s="16">
        <f t="shared" si="1"/>
        <v>1820320.4076030008</v>
      </c>
      <c r="I36" s="16">
        <f t="shared" si="1"/>
        <v>4017093.0713950689</v>
      </c>
      <c r="J36" s="16">
        <f t="shared" si="1"/>
        <v>1414722.219967</v>
      </c>
      <c r="K36" s="16">
        <f>SUM(K5:K35)</f>
        <v>372999.27600000001</v>
      </c>
      <c r="L36" s="16">
        <f t="shared" si="1"/>
        <v>139402.64705</v>
      </c>
      <c r="M36" s="16">
        <f t="shared" si="1"/>
        <v>1641900.6016700002</v>
      </c>
      <c r="N36" s="16">
        <f t="shared" si="1"/>
        <v>572919.37711873825</v>
      </c>
      <c r="O36" s="16">
        <f t="shared" si="1"/>
        <v>4173717.9174172063</v>
      </c>
      <c r="P36" s="16">
        <f t="shared" si="1"/>
        <v>110991.53899999999</v>
      </c>
      <c r="Q36" s="16">
        <f>SUM(Q5:Q35)</f>
        <v>15920403.277943956</v>
      </c>
    </row>
    <row r="37" spans="1:17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x14ac:dyDescent="0.2">
      <c r="A38" s="17"/>
      <c r="B38" s="18"/>
    </row>
    <row r="39" spans="1:17" x14ac:dyDescent="0.2">
      <c r="A39" s="17" t="s">
        <v>95</v>
      </c>
      <c r="B39" s="20"/>
    </row>
    <row r="40" spans="1:17" x14ac:dyDescent="0.2">
      <c r="A40" s="17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x14ac:dyDescent="0.2">
      <c r="A41" s="23" t="s">
        <v>92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x14ac:dyDescent="0.2">
      <c r="A42" s="21" t="s">
        <v>91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</sheetData>
  <mergeCells count="3">
    <mergeCell ref="A1:Q1"/>
    <mergeCell ref="A2:Q2"/>
    <mergeCell ref="B3:Q3"/>
  </mergeCells>
  <pageMargins left="0.7" right="0.7" top="0.75" bottom="0.75" header="0.3" footer="0.3"/>
  <pageSetup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90" zoomScaleNormal="90" workbookViewId="0">
      <pane xSplit="1" ySplit="4" topLeftCell="D20" activePane="bottomRight" state="frozen"/>
      <selection pane="topRight" activeCell="B1" sqref="B1"/>
      <selection pane="bottomLeft" activeCell="A5" sqref="A5"/>
      <selection pane="bottomRight" activeCell="F13" sqref="F13"/>
    </sheetView>
  </sheetViews>
  <sheetFormatPr defaultRowHeight="12.75" x14ac:dyDescent="0.2"/>
  <cols>
    <col min="1" max="1" width="45" style="19" bestFit="1" customWidth="1"/>
    <col min="2" max="2" width="9" style="19" customWidth="1"/>
    <col min="3" max="3" width="11" style="19" customWidth="1"/>
    <col min="4" max="4" width="10" style="19" customWidth="1"/>
    <col min="5" max="6" width="10.85546875" style="19" customWidth="1"/>
    <col min="7" max="7" width="10" style="19" customWidth="1"/>
    <col min="8" max="8" width="12.85546875" style="19" customWidth="1"/>
    <col min="9" max="9" width="11.5703125" style="19" customWidth="1"/>
    <col min="10" max="10" width="12.28515625" style="19" customWidth="1"/>
    <col min="11" max="11" width="9.85546875" style="19" customWidth="1"/>
    <col min="12" max="12" width="13.42578125" style="19" bestFit="1" customWidth="1"/>
    <col min="13" max="13" width="11.5703125" style="19" customWidth="1"/>
    <col min="14" max="14" width="10.85546875" style="19" customWidth="1"/>
    <col min="15" max="15" width="13.140625" style="19" customWidth="1"/>
    <col min="16" max="16" width="16" style="19" customWidth="1"/>
    <col min="17" max="17" width="13.140625" style="19" customWidth="1"/>
    <col min="18" max="18" width="9.140625" customWidth="1"/>
  </cols>
  <sheetData>
    <row r="1" spans="1:17" s="22" customFormat="1" ht="20.100000000000001" customHeight="1" x14ac:dyDescent="0.25">
      <c r="A1" s="200" t="s">
        <v>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2" spans="1:17" s="22" customFormat="1" ht="20.100000000000001" customHeight="1" x14ac:dyDescent="0.25">
      <c r="A2" s="200" t="s">
        <v>89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</row>
    <row r="3" spans="1:17" ht="14.25" customHeight="1" x14ac:dyDescent="0.2">
      <c r="A3" s="7"/>
      <c r="B3" s="201" t="s">
        <v>45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</row>
    <row r="4" spans="1:17" s="2" customFormat="1" ht="39.75" customHeight="1" x14ac:dyDescent="0.2">
      <c r="A4" s="8"/>
      <c r="B4" s="9" t="s">
        <v>65</v>
      </c>
      <c r="C4" s="9" t="s">
        <v>47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58</v>
      </c>
      <c r="I4" s="9" t="s">
        <v>59</v>
      </c>
      <c r="J4" s="9" t="s">
        <v>8</v>
      </c>
      <c r="K4" s="9" t="s">
        <v>50</v>
      </c>
      <c r="L4" s="10" t="s">
        <v>79</v>
      </c>
      <c r="M4" s="10" t="s">
        <v>9</v>
      </c>
      <c r="N4" s="10" t="s">
        <v>10</v>
      </c>
      <c r="O4" s="10" t="s">
        <v>11</v>
      </c>
      <c r="P4" s="10" t="s">
        <v>80</v>
      </c>
      <c r="Q4" s="11" t="s">
        <v>12</v>
      </c>
    </row>
    <row r="5" spans="1:17" ht="20.100000000000001" customHeight="1" x14ac:dyDescent="0.2">
      <c r="A5" s="12" t="s">
        <v>13</v>
      </c>
      <c r="B5" s="13"/>
      <c r="C5" s="13">
        <v>110</v>
      </c>
      <c r="D5" s="13">
        <v>0</v>
      </c>
      <c r="E5" s="13">
        <v>0</v>
      </c>
      <c r="F5" s="13">
        <v>2009</v>
      </c>
      <c r="G5" s="13">
        <v>1571</v>
      </c>
      <c r="H5" s="13">
        <v>15455.605</v>
      </c>
      <c r="I5" s="13">
        <v>308843</v>
      </c>
      <c r="J5" s="13">
        <v>0</v>
      </c>
      <c r="K5" s="13">
        <v>1589</v>
      </c>
      <c r="L5" s="13">
        <v>73503</v>
      </c>
      <c r="M5" s="13">
        <v>3822.6709999999998</v>
      </c>
      <c r="N5" s="13">
        <v>6877</v>
      </c>
      <c r="O5" s="13">
        <v>4552</v>
      </c>
      <c r="P5" s="13">
        <v>0</v>
      </c>
      <c r="Q5" s="13">
        <f>SUM(B5:P5)</f>
        <v>418332.27599999995</v>
      </c>
    </row>
    <row r="6" spans="1:17" ht="20.100000000000001" customHeight="1" x14ac:dyDescent="0.2">
      <c r="A6" s="12" t="s">
        <v>14</v>
      </c>
      <c r="B6" s="13"/>
      <c r="C6" s="13">
        <v>0</v>
      </c>
      <c r="D6" s="13">
        <v>27280</v>
      </c>
      <c r="E6" s="13">
        <v>30295</v>
      </c>
      <c r="F6" s="13">
        <v>0</v>
      </c>
      <c r="G6" s="13">
        <v>68485</v>
      </c>
      <c r="H6" s="13">
        <v>86852.535000000003</v>
      </c>
      <c r="I6" s="13">
        <v>180630</v>
      </c>
      <c r="J6" s="13">
        <v>0</v>
      </c>
      <c r="K6" s="13">
        <v>70475</v>
      </c>
      <c r="L6" s="13">
        <v>0</v>
      </c>
      <c r="M6" s="13">
        <v>0</v>
      </c>
      <c r="N6" s="13">
        <v>58725</v>
      </c>
      <c r="O6" s="13">
        <v>62281</v>
      </c>
      <c r="P6" s="13">
        <v>0</v>
      </c>
      <c r="Q6" s="13">
        <f t="shared" ref="Q6:Q34" si="0">SUM(B6:P6)</f>
        <v>585023.53500000003</v>
      </c>
    </row>
    <row r="7" spans="1:17" ht="20.100000000000001" customHeight="1" x14ac:dyDescent="0.2">
      <c r="A7" s="12" t="s">
        <v>15</v>
      </c>
      <c r="B7" s="13"/>
      <c r="C7" s="13">
        <v>0</v>
      </c>
      <c r="D7" s="13">
        <v>18250</v>
      </c>
      <c r="E7" s="13"/>
      <c r="F7" s="13">
        <v>0</v>
      </c>
      <c r="G7" s="13"/>
      <c r="H7" s="13">
        <v>0</v>
      </c>
      <c r="I7" s="13">
        <v>79000</v>
      </c>
      <c r="J7" s="13">
        <v>0</v>
      </c>
      <c r="K7" s="13">
        <v>0</v>
      </c>
      <c r="L7" s="13">
        <v>0</v>
      </c>
      <c r="M7" s="13">
        <v>0</v>
      </c>
      <c r="N7" s="13">
        <v>46859</v>
      </c>
      <c r="O7" s="13"/>
      <c r="P7" s="13">
        <v>0</v>
      </c>
      <c r="Q7" s="13">
        <f t="shared" si="0"/>
        <v>144109</v>
      </c>
    </row>
    <row r="8" spans="1:17" ht="20.100000000000001" customHeight="1" x14ac:dyDescent="0.2">
      <c r="A8" s="12" t="s">
        <v>16</v>
      </c>
      <c r="B8" s="13"/>
      <c r="C8" s="13">
        <v>2044</v>
      </c>
      <c r="D8" s="13">
        <v>10447</v>
      </c>
      <c r="E8" s="13">
        <v>1248</v>
      </c>
      <c r="F8" s="13">
        <v>3282</v>
      </c>
      <c r="G8" s="13">
        <v>11833</v>
      </c>
      <c r="H8" s="13">
        <v>17826.413</v>
      </c>
      <c r="I8" s="13">
        <v>54855</v>
      </c>
      <c r="J8" s="13">
        <v>3581.5459999999998</v>
      </c>
      <c r="K8" s="13">
        <v>13345</v>
      </c>
      <c r="L8" s="13">
        <v>5537</v>
      </c>
      <c r="M8" s="13">
        <v>1348.9939999999999</v>
      </c>
      <c r="N8" s="13">
        <v>5091</v>
      </c>
      <c r="O8" s="13">
        <v>33738</v>
      </c>
      <c r="P8" s="13">
        <v>0</v>
      </c>
      <c r="Q8" s="13">
        <f t="shared" si="0"/>
        <v>164176.95300000001</v>
      </c>
    </row>
    <row r="9" spans="1:17" ht="20.100000000000001" customHeight="1" x14ac:dyDescent="0.2">
      <c r="A9" s="12" t="s">
        <v>17</v>
      </c>
      <c r="B9" s="13"/>
      <c r="C9" s="13">
        <v>1</v>
      </c>
      <c r="D9" s="13">
        <v>25000</v>
      </c>
      <c r="E9" s="13"/>
      <c r="F9" s="13">
        <v>0</v>
      </c>
      <c r="G9" s="13"/>
      <c r="H9" s="13">
        <v>119313.125</v>
      </c>
      <c r="I9" s="13">
        <v>927297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465917</v>
      </c>
      <c r="P9" s="13">
        <v>0</v>
      </c>
      <c r="Q9" s="13">
        <f t="shared" si="0"/>
        <v>1537528.125</v>
      </c>
    </row>
    <row r="10" spans="1:17" ht="20.100000000000001" customHeight="1" x14ac:dyDescent="0.2">
      <c r="A10" s="12" t="s">
        <v>18</v>
      </c>
      <c r="B10" s="13"/>
      <c r="C10" s="13">
        <v>0</v>
      </c>
      <c r="D10" s="13">
        <v>21690</v>
      </c>
      <c r="E10" s="13">
        <v>890</v>
      </c>
      <c r="F10" s="13">
        <v>0</v>
      </c>
      <c r="G10" s="13">
        <v>9</v>
      </c>
      <c r="H10" s="13">
        <v>120154.664</v>
      </c>
      <c r="I10" s="13">
        <v>316248</v>
      </c>
      <c r="J10" s="13">
        <v>0</v>
      </c>
      <c r="K10" s="13">
        <v>0</v>
      </c>
      <c r="L10" s="13"/>
      <c r="M10" s="13">
        <v>36099.203999999998</v>
      </c>
      <c r="N10" s="13">
        <v>36269</v>
      </c>
      <c r="O10" s="13">
        <v>499597</v>
      </c>
      <c r="P10" s="13">
        <v>8006.0730000000003</v>
      </c>
      <c r="Q10" s="13">
        <f t="shared" si="0"/>
        <v>1038962.941</v>
      </c>
    </row>
    <row r="11" spans="1:17" ht="20.100000000000001" customHeight="1" x14ac:dyDescent="0.2">
      <c r="A11" s="12" t="s">
        <v>74</v>
      </c>
      <c r="B11" s="13"/>
      <c r="C11" s="13">
        <v>0</v>
      </c>
      <c r="D11" s="13">
        <v>3779</v>
      </c>
      <c r="E11" s="13">
        <v>42700</v>
      </c>
      <c r="F11" s="13">
        <v>0</v>
      </c>
      <c r="G11" s="13">
        <v>318</v>
      </c>
      <c r="H11" s="13">
        <v>2000</v>
      </c>
      <c r="I11" s="13">
        <v>54966</v>
      </c>
      <c r="J11" s="13">
        <v>0</v>
      </c>
      <c r="K11" s="13">
        <v>0</v>
      </c>
      <c r="L11" s="13"/>
      <c r="M11" s="13">
        <v>0</v>
      </c>
      <c r="N11" s="13">
        <v>10790</v>
      </c>
      <c r="O11" s="13">
        <v>89438</v>
      </c>
      <c r="P11" s="13">
        <v>0</v>
      </c>
      <c r="Q11" s="13">
        <f t="shared" si="0"/>
        <v>203991</v>
      </c>
    </row>
    <row r="12" spans="1:17" ht="20.100000000000001" customHeight="1" x14ac:dyDescent="0.2">
      <c r="A12" s="12" t="s">
        <v>75</v>
      </c>
      <c r="B12" s="13"/>
      <c r="C12" s="13">
        <v>0</v>
      </c>
      <c r="D12" s="13">
        <v>0</v>
      </c>
      <c r="E12" s="13"/>
      <c r="F12" s="13">
        <v>0</v>
      </c>
      <c r="G12" s="13"/>
      <c r="H12" s="13">
        <v>0</v>
      </c>
      <c r="I12" s="13"/>
      <c r="J12" s="13">
        <v>0</v>
      </c>
      <c r="K12" s="13">
        <v>0</v>
      </c>
      <c r="L12" s="13"/>
      <c r="M12" s="13">
        <v>0</v>
      </c>
      <c r="N12" s="13">
        <v>30754</v>
      </c>
      <c r="O12" s="13">
        <v>582641</v>
      </c>
      <c r="P12" s="13">
        <v>7381.1009999999997</v>
      </c>
      <c r="Q12" s="13">
        <f t="shared" si="0"/>
        <v>620776.10100000002</v>
      </c>
    </row>
    <row r="13" spans="1:17" ht="20.100000000000001" customHeight="1" x14ac:dyDescent="0.2">
      <c r="A13" s="12" t="s">
        <v>76</v>
      </c>
      <c r="B13" s="13"/>
      <c r="C13" s="13">
        <v>0</v>
      </c>
      <c r="D13" s="13">
        <v>0</v>
      </c>
      <c r="E13" s="13">
        <v>5358</v>
      </c>
      <c r="F13" s="13">
        <v>0</v>
      </c>
      <c r="G13" s="13"/>
      <c r="H13" s="13">
        <v>207394.93900000001</v>
      </c>
      <c r="I13" s="13">
        <v>28288</v>
      </c>
      <c r="J13" s="13">
        <v>0</v>
      </c>
      <c r="K13" s="13">
        <v>0</v>
      </c>
      <c r="L13" s="13"/>
      <c r="M13" s="13">
        <v>0</v>
      </c>
      <c r="N13" s="13">
        <v>35771</v>
      </c>
      <c r="O13" s="13">
        <v>13988</v>
      </c>
      <c r="P13" s="13">
        <v>0</v>
      </c>
      <c r="Q13" s="13">
        <f t="shared" si="0"/>
        <v>290799.93900000001</v>
      </c>
    </row>
    <row r="14" spans="1:17" ht="20.100000000000001" customHeight="1" x14ac:dyDescent="0.2">
      <c r="A14" s="12" t="s">
        <v>66</v>
      </c>
      <c r="B14" s="13"/>
      <c r="C14" s="13">
        <v>0</v>
      </c>
      <c r="D14" s="13">
        <v>0</v>
      </c>
      <c r="E14" s="13"/>
      <c r="F14" s="13">
        <v>0</v>
      </c>
      <c r="G14" s="13"/>
      <c r="H14" s="13">
        <v>0</v>
      </c>
      <c r="I14" s="13">
        <v>470018</v>
      </c>
      <c r="J14" s="13">
        <v>0</v>
      </c>
      <c r="K14" s="13">
        <v>81993</v>
      </c>
      <c r="L14" s="13">
        <v>0</v>
      </c>
      <c r="M14" s="13">
        <v>331005.951</v>
      </c>
      <c r="N14" s="13">
        <v>13017</v>
      </c>
      <c r="O14" s="13">
        <v>115711</v>
      </c>
      <c r="P14" s="13">
        <v>0</v>
      </c>
      <c r="Q14" s="13">
        <f t="shared" si="0"/>
        <v>1011744.951</v>
      </c>
    </row>
    <row r="15" spans="1:17" ht="20.100000000000001" customHeight="1" x14ac:dyDescent="0.2">
      <c r="A15" s="12" t="s">
        <v>23</v>
      </c>
      <c r="B15" s="13"/>
      <c r="C15" s="13">
        <v>0</v>
      </c>
      <c r="D15" s="13">
        <v>12485</v>
      </c>
      <c r="E15" s="13">
        <v>834</v>
      </c>
      <c r="F15" s="13">
        <v>0</v>
      </c>
      <c r="G15" s="13"/>
      <c r="H15" s="13">
        <v>165045.264</v>
      </c>
      <c r="I15" s="13">
        <v>110200</v>
      </c>
      <c r="J15" s="13">
        <v>0</v>
      </c>
      <c r="K15" s="13">
        <v>0</v>
      </c>
      <c r="L15" s="13">
        <v>0</v>
      </c>
      <c r="M15" s="13">
        <v>25260.825000000001</v>
      </c>
      <c r="N15" s="13">
        <v>0</v>
      </c>
      <c r="O15" s="13">
        <v>35445</v>
      </c>
      <c r="P15" s="13">
        <v>4600</v>
      </c>
      <c r="Q15" s="13">
        <f t="shared" si="0"/>
        <v>353870.08899999998</v>
      </c>
    </row>
    <row r="16" spans="1:17" ht="20.100000000000001" customHeight="1" x14ac:dyDescent="0.2">
      <c r="A16" s="12" t="s">
        <v>67</v>
      </c>
      <c r="B16" s="13"/>
      <c r="C16" s="13">
        <v>0</v>
      </c>
      <c r="D16" s="13">
        <v>0</v>
      </c>
      <c r="E16" s="13"/>
      <c r="F16" s="13">
        <v>0</v>
      </c>
      <c r="G16" s="13"/>
      <c r="H16" s="13">
        <v>0</v>
      </c>
      <c r="I16" s="13">
        <v>6103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137206</v>
      </c>
      <c r="P16" s="13">
        <v>0</v>
      </c>
      <c r="Q16" s="13">
        <f t="shared" si="0"/>
        <v>143309</v>
      </c>
    </row>
    <row r="17" spans="1:17" ht="20.100000000000001" customHeight="1" x14ac:dyDescent="0.2">
      <c r="A17" s="12" t="s">
        <v>77</v>
      </c>
      <c r="B17" s="13"/>
      <c r="C17" s="13">
        <v>0</v>
      </c>
      <c r="D17" s="13">
        <v>0</v>
      </c>
      <c r="E17" s="13"/>
      <c r="F17" s="13">
        <v>0</v>
      </c>
      <c r="G17" s="13"/>
      <c r="H17" s="13">
        <v>0</v>
      </c>
      <c r="I17" s="13"/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/>
      <c r="P17" s="13">
        <v>0</v>
      </c>
      <c r="Q17" s="13">
        <f t="shared" si="0"/>
        <v>0</v>
      </c>
    </row>
    <row r="18" spans="1:17" ht="20.100000000000001" customHeight="1" x14ac:dyDescent="0.2">
      <c r="A18" s="12" t="s">
        <v>68</v>
      </c>
      <c r="B18" s="13"/>
      <c r="C18" s="13">
        <v>0</v>
      </c>
      <c r="D18" s="13">
        <v>0</v>
      </c>
      <c r="E18" s="13"/>
      <c r="F18" s="13">
        <v>0</v>
      </c>
      <c r="G18" s="13"/>
      <c r="H18" s="13">
        <v>0</v>
      </c>
      <c r="I18" s="13"/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/>
      <c r="P18" s="13">
        <v>0</v>
      </c>
      <c r="Q18" s="13">
        <f t="shared" si="0"/>
        <v>0</v>
      </c>
    </row>
    <row r="19" spans="1:17" ht="20.100000000000001" customHeight="1" x14ac:dyDescent="0.2">
      <c r="A19" s="12" t="s">
        <v>27</v>
      </c>
      <c r="B19" s="13"/>
      <c r="C19" s="13">
        <v>0</v>
      </c>
      <c r="D19" s="13">
        <v>211</v>
      </c>
      <c r="E19" s="13"/>
      <c r="F19" s="13">
        <v>0</v>
      </c>
      <c r="G19" s="13"/>
      <c r="H19" s="13">
        <v>0</v>
      </c>
      <c r="I19" s="13">
        <v>207442</v>
      </c>
      <c r="J19" s="13">
        <v>0</v>
      </c>
      <c r="K19" s="13">
        <v>0</v>
      </c>
      <c r="L19" s="13">
        <v>0</v>
      </c>
      <c r="M19" s="13">
        <v>9875.5110000000004</v>
      </c>
      <c r="N19" s="13">
        <v>0</v>
      </c>
      <c r="O19" s="13">
        <v>1821</v>
      </c>
      <c r="P19" s="13">
        <v>0</v>
      </c>
      <c r="Q19" s="13">
        <f t="shared" si="0"/>
        <v>219349.511</v>
      </c>
    </row>
    <row r="20" spans="1:17" ht="20.100000000000001" customHeight="1" x14ac:dyDescent="0.2">
      <c r="A20" s="12" t="s">
        <v>28</v>
      </c>
      <c r="B20" s="13"/>
      <c r="C20" s="13">
        <v>0</v>
      </c>
      <c r="D20" s="13">
        <v>63</v>
      </c>
      <c r="E20" s="13">
        <v>432</v>
      </c>
      <c r="F20" s="13">
        <v>0</v>
      </c>
      <c r="G20" s="13"/>
      <c r="H20" s="13">
        <v>0</v>
      </c>
      <c r="I20" s="13">
        <v>4109</v>
      </c>
      <c r="J20" s="13">
        <v>0</v>
      </c>
      <c r="K20" s="13">
        <v>0</v>
      </c>
      <c r="L20" s="13">
        <v>0</v>
      </c>
      <c r="M20" s="13">
        <v>10000</v>
      </c>
      <c r="N20" s="13">
        <v>105</v>
      </c>
      <c r="O20" s="13"/>
      <c r="P20" s="13">
        <v>0</v>
      </c>
      <c r="Q20" s="13">
        <f t="shared" si="0"/>
        <v>14709</v>
      </c>
    </row>
    <row r="21" spans="1:17" ht="20.100000000000001" customHeight="1" x14ac:dyDescent="0.2">
      <c r="A21" s="12" t="s">
        <v>69</v>
      </c>
      <c r="B21" s="13"/>
      <c r="C21" s="13">
        <v>0</v>
      </c>
      <c r="D21" s="13">
        <v>497</v>
      </c>
      <c r="E21" s="13"/>
      <c r="F21" s="13">
        <v>0</v>
      </c>
      <c r="G21" s="13"/>
      <c r="H21" s="13">
        <v>0</v>
      </c>
      <c r="I21" s="13">
        <v>5603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8342</v>
      </c>
      <c r="P21" s="13">
        <v>0</v>
      </c>
      <c r="Q21" s="13">
        <f t="shared" si="0"/>
        <v>14442</v>
      </c>
    </row>
    <row r="22" spans="1:17" ht="20.100000000000001" customHeight="1" x14ac:dyDescent="0.2">
      <c r="A22" s="12" t="s">
        <v>70</v>
      </c>
      <c r="B22" s="13"/>
      <c r="C22" s="13">
        <v>0</v>
      </c>
      <c r="D22" s="13">
        <v>0</v>
      </c>
      <c r="E22" s="13"/>
      <c r="F22" s="13">
        <v>0</v>
      </c>
      <c r="G22" s="13"/>
      <c r="H22" s="13">
        <v>0</v>
      </c>
      <c r="I22" s="13">
        <v>146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/>
      <c r="P22" s="13">
        <v>0</v>
      </c>
      <c r="Q22" s="13">
        <f t="shared" si="0"/>
        <v>146</v>
      </c>
    </row>
    <row r="23" spans="1:17" ht="20.100000000000001" customHeight="1" x14ac:dyDescent="0.2">
      <c r="A23" s="12" t="s">
        <v>31</v>
      </c>
      <c r="B23" s="13"/>
      <c r="C23" s="13">
        <v>26</v>
      </c>
      <c r="D23" s="13">
        <v>367</v>
      </c>
      <c r="E23" s="13">
        <v>165</v>
      </c>
      <c r="F23" s="13">
        <v>36</v>
      </c>
      <c r="G23" s="13">
        <v>25</v>
      </c>
      <c r="H23" s="13">
        <v>6.8949999999999996</v>
      </c>
      <c r="I23" s="13">
        <v>313</v>
      </c>
      <c r="J23" s="13">
        <v>5</v>
      </c>
      <c r="K23" s="13">
        <v>92086</v>
      </c>
      <c r="L23" s="13"/>
      <c r="M23" s="13">
        <v>1597.739</v>
      </c>
      <c r="N23" s="13">
        <v>0</v>
      </c>
      <c r="O23" s="13">
        <v>35</v>
      </c>
      <c r="P23" s="13">
        <v>0</v>
      </c>
      <c r="Q23" s="13">
        <f t="shared" si="0"/>
        <v>94662.634000000005</v>
      </c>
    </row>
    <row r="24" spans="1:17" ht="20.100000000000001" customHeight="1" x14ac:dyDescent="0.2">
      <c r="A24" s="12" t="s">
        <v>71</v>
      </c>
      <c r="B24" s="13"/>
      <c r="C24" s="13">
        <v>34428</v>
      </c>
      <c r="D24" s="13">
        <v>33943</v>
      </c>
      <c r="E24" s="13">
        <v>39650</v>
      </c>
      <c r="F24" s="13">
        <v>34701</v>
      </c>
      <c r="G24" s="13">
        <v>125917</v>
      </c>
      <c r="H24" s="13">
        <v>91934.46</v>
      </c>
      <c r="I24" s="13">
        <v>156233</v>
      </c>
      <c r="J24" s="13">
        <v>608979.78599999996</v>
      </c>
      <c r="K24" s="13"/>
      <c r="L24" s="13">
        <v>103044</v>
      </c>
      <c r="M24" s="13">
        <v>76061.028000000006</v>
      </c>
      <c r="N24" s="13">
        <v>109939</v>
      </c>
      <c r="O24" s="13">
        <v>25191</v>
      </c>
      <c r="P24" s="13">
        <v>9072.6640000000007</v>
      </c>
      <c r="Q24" s="13">
        <f t="shared" si="0"/>
        <v>1449093.9380000001</v>
      </c>
    </row>
    <row r="25" spans="1:17" ht="20.100000000000001" customHeight="1" x14ac:dyDescent="0.2">
      <c r="A25" s="12" t="s">
        <v>33</v>
      </c>
      <c r="B25" s="13"/>
      <c r="C25" s="13">
        <v>0</v>
      </c>
      <c r="D25" s="13">
        <v>237615</v>
      </c>
      <c r="E25" s="13">
        <v>56055</v>
      </c>
      <c r="F25" s="13">
        <v>8342</v>
      </c>
      <c r="G25" s="13">
        <v>58910</v>
      </c>
      <c r="H25" s="13">
        <v>68000</v>
      </c>
      <c r="I25" s="13">
        <v>8000</v>
      </c>
      <c r="J25" s="13">
        <v>350000</v>
      </c>
      <c r="K25" s="13"/>
      <c r="L25" s="13"/>
      <c r="M25" s="13">
        <v>343164.41499999998</v>
      </c>
      <c r="N25" s="13">
        <v>38000</v>
      </c>
      <c r="O25" s="13">
        <v>152141</v>
      </c>
      <c r="P25" s="13">
        <v>0</v>
      </c>
      <c r="Q25" s="13">
        <f t="shared" si="0"/>
        <v>1320227.415</v>
      </c>
    </row>
    <row r="26" spans="1:17" ht="20.100000000000001" customHeight="1" x14ac:dyDescent="0.2">
      <c r="A26" s="12" t="s">
        <v>72</v>
      </c>
      <c r="B26" s="13"/>
      <c r="C26" s="13">
        <v>0</v>
      </c>
      <c r="D26" s="13">
        <v>102250</v>
      </c>
      <c r="E26" s="13">
        <v>63991</v>
      </c>
      <c r="F26" s="13">
        <v>0</v>
      </c>
      <c r="G26" s="13">
        <v>25000</v>
      </c>
      <c r="H26" s="13">
        <v>0</v>
      </c>
      <c r="I26" s="13">
        <v>100000</v>
      </c>
      <c r="J26" s="13">
        <v>20</v>
      </c>
      <c r="K26" s="13"/>
      <c r="L26" s="13"/>
      <c r="M26" s="13">
        <v>36443.273999999998</v>
      </c>
      <c r="N26" s="13">
        <v>104500</v>
      </c>
      <c r="O26" s="13"/>
      <c r="P26" s="13">
        <v>0</v>
      </c>
      <c r="Q26" s="13">
        <f t="shared" si="0"/>
        <v>432204.27399999998</v>
      </c>
    </row>
    <row r="27" spans="1:17" ht="20.100000000000001" customHeight="1" x14ac:dyDescent="0.2">
      <c r="A27" s="12" t="s">
        <v>60</v>
      </c>
      <c r="B27" s="13"/>
      <c r="C27" s="13">
        <v>45291</v>
      </c>
      <c r="D27" s="13">
        <v>3233</v>
      </c>
      <c r="E27" s="13">
        <v>1722</v>
      </c>
      <c r="F27" s="13">
        <v>46398</v>
      </c>
      <c r="G27" s="13">
        <v>13940</v>
      </c>
      <c r="H27" s="13">
        <v>43376.472000000002</v>
      </c>
      <c r="I27" s="13">
        <v>114994</v>
      </c>
      <c r="J27" s="13">
        <v>34537.705999999998</v>
      </c>
      <c r="K27" s="13">
        <v>25659.356</v>
      </c>
      <c r="L27" s="13">
        <v>1152</v>
      </c>
      <c r="M27" s="13">
        <v>4780.268</v>
      </c>
      <c r="N27" s="13">
        <v>11538</v>
      </c>
      <c r="O27" s="13">
        <v>6824</v>
      </c>
      <c r="P27" s="13">
        <v>0</v>
      </c>
      <c r="Q27" s="13">
        <f t="shared" si="0"/>
        <v>353445.80199999997</v>
      </c>
    </row>
    <row r="28" spans="1:17" ht="20.100000000000001" customHeight="1" x14ac:dyDescent="0.2">
      <c r="A28" s="12" t="s">
        <v>82</v>
      </c>
      <c r="B28" s="13"/>
      <c r="C28" s="13"/>
      <c r="D28" s="13">
        <v>0</v>
      </c>
      <c r="E28" s="13">
        <v>558</v>
      </c>
      <c r="F28" s="13">
        <v>21040</v>
      </c>
      <c r="G28" s="13">
        <v>243</v>
      </c>
      <c r="H28" s="13">
        <v>181844.29800000001</v>
      </c>
      <c r="I28" s="13">
        <v>126304</v>
      </c>
      <c r="J28" s="13">
        <v>51.302999999999997</v>
      </c>
      <c r="K28" s="13">
        <v>0</v>
      </c>
      <c r="L28" s="13">
        <v>0</v>
      </c>
      <c r="M28" s="13">
        <v>38710.186000000002</v>
      </c>
      <c r="N28" s="13">
        <v>0</v>
      </c>
      <c r="O28" s="13">
        <v>404301</v>
      </c>
      <c r="P28" s="13">
        <v>0</v>
      </c>
      <c r="Q28" s="13">
        <f t="shared" si="0"/>
        <v>773051.78700000001</v>
      </c>
    </row>
    <row r="29" spans="1:17" ht="20.100000000000001" customHeight="1" x14ac:dyDescent="0.2">
      <c r="A29" s="12" t="s">
        <v>83</v>
      </c>
      <c r="B29" s="13"/>
      <c r="C29" s="13"/>
      <c r="D29" s="13">
        <v>8409</v>
      </c>
      <c r="E29" s="13">
        <v>1916</v>
      </c>
      <c r="F29" s="13">
        <v>6107</v>
      </c>
      <c r="G29" s="13">
        <v>7897</v>
      </c>
      <c r="H29" s="13">
        <v>27316.125</v>
      </c>
      <c r="I29" s="13">
        <v>174672</v>
      </c>
      <c r="J29" s="13">
        <v>33350.158000000003</v>
      </c>
      <c r="K29" s="13"/>
      <c r="L29" s="13"/>
      <c r="M29" s="13">
        <v>142675.913</v>
      </c>
      <c r="N29" s="13">
        <v>19071</v>
      </c>
      <c r="O29" s="13">
        <v>343278</v>
      </c>
      <c r="P29" s="13">
        <v>37397.981</v>
      </c>
      <c r="Q29" s="13">
        <f t="shared" si="0"/>
        <v>802090.17700000003</v>
      </c>
    </row>
    <row r="30" spans="1:17" ht="20.100000000000001" customHeight="1" x14ac:dyDescent="0.2">
      <c r="A30" s="12" t="s">
        <v>84</v>
      </c>
      <c r="B30" s="13"/>
      <c r="C30" s="13">
        <v>0</v>
      </c>
      <c r="D30" s="13">
        <v>0</v>
      </c>
      <c r="E30" s="13"/>
      <c r="F30" s="13">
        <v>0</v>
      </c>
      <c r="G30" s="13">
        <v>198</v>
      </c>
      <c r="H30" s="13">
        <v>0</v>
      </c>
      <c r="I30" s="13">
        <v>430</v>
      </c>
      <c r="J30" s="13">
        <v>0</v>
      </c>
      <c r="K30" s="13">
        <v>0</v>
      </c>
      <c r="L30" s="13">
        <v>0</v>
      </c>
      <c r="M30" s="13">
        <v>144.99199999999999</v>
      </c>
      <c r="N30" s="13">
        <v>18166</v>
      </c>
      <c r="O30" s="13"/>
      <c r="P30" s="13">
        <v>0</v>
      </c>
      <c r="Q30" s="13">
        <f t="shared" si="0"/>
        <v>18938.991999999998</v>
      </c>
    </row>
    <row r="31" spans="1:17" ht="20.100000000000001" customHeight="1" x14ac:dyDescent="0.2">
      <c r="A31" s="12" t="s">
        <v>36</v>
      </c>
      <c r="B31" s="13"/>
      <c r="C31" s="13">
        <v>6575</v>
      </c>
      <c r="D31" s="13">
        <v>25</v>
      </c>
      <c r="E31" s="13"/>
      <c r="F31" s="13">
        <v>72</v>
      </c>
      <c r="G31" s="13"/>
      <c r="H31" s="13">
        <v>102697.086</v>
      </c>
      <c r="I31" s="13">
        <v>16644</v>
      </c>
      <c r="J31" s="13">
        <v>0</v>
      </c>
      <c r="K31" s="13">
        <v>0</v>
      </c>
      <c r="L31" s="13">
        <v>0</v>
      </c>
      <c r="M31" s="13">
        <v>201.63</v>
      </c>
      <c r="N31" s="13">
        <v>0</v>
      </c>
      <c r="O31" s="13">
        <v>60833</v>
      </c>
      <c r="P31" s="13">
        <v>0</v>
      </c>
      <c r="Q31" s="13">
        <f t="shared" si="0"/>
        <v>187047.71600000001</v>
      </c>
    </row>
    <row r="32" spans="1:17" ht="20.100000000000001" customHeight="1" x14ac:dyDescent="0.2">
      <c r="A32" s="12" t="s">
        <v>37</v>
      </c>
      <c r="B32" s="13"/>
      <c r="C32" s="13">
        <v>27190</v>
      </c>
      <c r="D32" s="13">
        <v>0</v>
      </c>
      <c r="E32" s="13">
        <v>18625</v>
      </c>
      <c r="F32" s="13">
        <v>127669</v>
      </c>
      <c r="G32" s="13">
        <v>8659</v>
      </c>
      <c r="H32" s="13">
        <v>1117053.8659999999</v>
      </c>
      <c r="I32" s="13">
        <v>550953</v>
      </c>
      <c r="J32" s="13">
        <v>380956.84</v>
      </c>
      <c r="K32" s="13">
        <v>39392</v>
      </c>
      <c r="L32" s="13">
        <v>150.69999999999999</v>
      </c>
      <c r="M32" s="13">
        <v>658707.91200000001</v>
      </c>
      <c r="N32" s="13">
        <v>99296</v>
      </c>
      <c r="O32" s="13">
        <v>850379</v>
      </c>
      <c r="P32" s="13">
        <v>20286.896000000001</v>
      </c>
      <c r="Q32" s="13">
        <f t="shared" si="0"/>
        <v>3899319.2140000002</v>
      </c>
    </row>
    <row r="33" spans="1:17" ht="20.100000000000001" customHeight="1" x14ac:dyDescent="0.2">
      <c r="A33" s="12" t="s">
        <v>38</v>
      </c>
      <c r="B33" s="13"/>
      <c r="C33" s="13">
        <v>0</v>
      </c>
      <c r="D33" s="13">
        <v>14052</v>
      </c>
      <c r="E33" s="13"/>
      <c r="F33" s="13">
        <v>38364</v>
      </c>
      <c r="G33" s="13">
        <v>16900</v>
      </c>
      <c r="H33" s="13">
        <v>56978.813999999998</v>
      </c>
      <c r="I33" s="13">
        <v>401</v>
      </c>
      <c r="J33" s="13">
        <v>0</v>
      </c>
      <c r="K33" s="13">
        <v>546</v>
      </c>
      <c r="L33" s="13">
        <v>25.1</v>
      </c>
      <c r="M33" s="13">
        <v>0</v>
      </c>
      <c r="N33" s="13">
        <v>0</v>
      </c>
      <c r="O33" s="13"/>
      <c r="P33" s="13">
        <v>0</v>
      </c>
      <c r="Q33" s="13">
        <f t="shared" si="0"/>
        <v>127266.914</v>
      </c>
    </row>
    <row r="34" spans="1:17" ht="20.100000000000001" customHeight="1" x14ac:dyDescent="0.2">
      <c r="A34" s="12" t="s">
        <v>39</v>
      </c>
      <c r="B34" s="13"/>
      <c r="C34" s="13">
        <v>0</v>
      </c>
      <c r="D34" s="13">
        <v>1035</v>
      </c>
      <c r="E34" s="13">
        <v>16725</v>
      </c>
      <c r="F34" s="13">
        <v>1686</v>
      </c>
      <c r="G34" s="13">
        <v>405</v>
      </c>
      <c r="H34" s="13">
        <v>24644.645</v>
      </c>
      <c r="I34" s="13">
        <v>94738</v>
      </c>
      <c r="J34" s="13">
        <v>5198.8549999999996</v>
      </c>
      <c r="K34" s="13">
        <v>17184</v>
      </c>
      <c r="L34" s="13">
        <v>1248</v>
      </c>
      <c r="M34" s="13">
        <v>18941.956999999999</v>
      </c>
      <c r="N34" s="13">
        <v>4997</v>
      </c>
      <c r="O34" s="13">
        <v>113323</v>
      </c>
      <c r="P34" s="13">
        <v>235.25</v>
      </c>
      <c r="Q34" s="13">
        <f t="shared" si="0"/>
        <v>300361.70700000005</v>
      </c>
    </row>
    <row r="35" spans="1:17" ht="20.100000000000001" customHeight="1" x14ac:dyDescent="0.2">
      <c r="A35" s="14" t="s">
        <v>40</v>
      </c>
      <c r="B35" s="15"/>
      <c r="C35" s="15">
        <v>2705</v>
      </c>
      <c r="D35" s="15">
        <v>0</v>
      </c>
      <c r="E35" s="15">
        <v>1749</v>
      </c>
      <c r="F35" s="15">
        <v>15322</v>
      </c>
      <c r="G35" s="15">
        <v>1051</v>
      </c>
      <c r="H35" s="15">
        <v>0</v>
      </c>
      <c r="I35" s="15">
        <v>58302</v>
      </c>
      <c r="J35" s="15">
        <v>2163.261</v>
      </c>
      <c r="K35" s="15">
        <v>0</v>
      </c>
      <c r="L35" s="15">
        <v>782</v>
      </c>
      <c r="M35" s="15">
        <v>15643.004999999999</v>
      </c>
      <c r="N35" s="15">
        <v>1725</v>
      </c>
      <c r="O35" s="15">
        <v>51932</v>
      </c>
      <c r="P35" s="15">
        <v>0</v>
      </c>
      <c r="Q35" s="13">
        <f>SUM(B35:P35)</f>
        <v>151374.266</v>
      </c>
    </row>
    <row r="36" spans="1:17" ht="20.100000000000001" customHeight="1" x14ac:dyDescent="0.2">
      <c r="A36" s="11" t="s">
        <v>12</v>
      </c>
      <c r="B36" s="16">
        <f>SUM(B5:B35)</f>
        <v>0</v>
      </c>
      <c r="C36" s="16">
        <f t="shared" ref="C36:P36" si="1">SUM(C5:C35)</f>
        <v>118370</v>
      </c>
      <c r="D36" s="16">
        <f t="shared" si="1"/>
        <v>520631</v>
      </c>
      <c r="E36" s="16">
        <f t="shared" si="1"/>
        <v>282913</v>
      </c>
      <c r="F36" s="16">
        <f t="shared" si="1"/>
        <v>305028</v>
      </c>
      <c r="G36" s="16">
        <f t="shared" si="1"/>
        <v>341361</v>
      </c>
      <c r="H36" s="16">
        <f t="shared" si="1"/>
        <v>2447895.2059999993</v>
      </c>
      <c r="I36" s="16">
        <f t="shared" si="1"/>
        <v>4155732</v>
      </c>
      <c r="J36" s="16">
        <f t="shared" si="1"/>
        <v>1418844.4549999998</v>
      </c>
      <c r="K36" s="16">
        <f>SUM(K5:K35)</f>
        <v>342269.35600000003</v>
      </c>
      <c r="L36" s="16">
        <f t="shared" si="1"/>
        <v>185441.80000000002</v>
      </c>
      <c r="M36" s="16">
        <f t="shared" si="1"/>
        <v>1754485.4749999999</v>
      </c>
      <c r="N36" s="16">
        <f t="shared" si="1"/>
        <v>651490</v>
      </c>
      <c r="O36" s="16">
        <f t="shared" si="1"/>
        <v>4058914</v>
      </c>
      <c r="P36" s="16">
        <f t="shared" si="1"/>
        <v>86979.964999999997</v>
      </c>
      <c r="Q36" s="16">
        <f>SUM(Q5:Q35)</f>
        <v>16670355.257000001</v>
      </c>
    </row>
    <row r="37" spans="1:17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x14ac:dyDescent="0.2">
      <c r="A38" s="17" t="s">
        <v>73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x14ac:dyDescent="0.2">
      <c r="A39" s="17" t="s">
        <v>81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x14ac:dyDescent="0.2">
      <c r="A40" s="17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x14ac:dyDescent="0.2">
      <c r="A41" s="23" t="s">
        <v>96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</sheetData>
  <mergeCells count="3">
    <mergeCell ref="A1:Q1"/>
    <mergeCell ref="A2:Q2"/>
    <mergeCell ref="B3:Q3"/>
  </mergeCells>
  <pageMargins left="0.7" right="0.7" top="0.75" bottom="0.75" header="0.3" footer="0.3"/>
  <pageSetup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zoomScale="80" zoomScaleNormal="80" workbookViewId="0">
      <pane xSplit="1" ySplit="4" topLeftCell="D21" activePane="bottomRight" state="frozen"/>
      <selection pane="topRight" activeCell="B1" sqref="B1"/>
      <selection pane="bottomLeft" activeCell="A5" sqref="A5"/>
      <selection pane="bottomRight" activeCell="R36" sqref="R36"/>
    </sheetView>
  </sheetViews>
  <sheetFormatPr defaultRowHeight="12.75" x14ac:dyDescent="0.2"/>
  <cols>
    <col min="1" max="1" width="54.85546875" style="19" bestFit="1" customWidth="1"/>
    <col min="2" max="7" width="12.7109375" style="19" bestFit="1" customWidth="1"/>
    <col min="8" max="10" width="11.5703125" style="19" bestFit="1" customWidth="1"/>
    <col min="11" max="11" width="9.85546875" style="19" bestFit="1" customWidth="1"/>
    <col min="12" max="12" width="8.7109375" style="19" customWidth="1"/>
    <col min="13" max="13" width="11.5703125" style="19" bestFit="1" customWidth="1"/>
    <col min="14" max="14" width="9.85546875" style="19" bestFit="1" customWidth="1"/>
    <col min="15" max="15" width="11.5703125" style="19" bestFit="1" customWidth="1"/>
    <col min="16" max="16" width="14.85546875" style="19" customWidth="1"/>
    <col min="17" max="17" width="16.42578125" style="19" bestFit="1" customWidth="1"/>
    <col min="18" max="18" width="17.7109375" customWidth="1"/>
  </cols>
  <sheetData>
    <row r="1" spans="1:18" s="22" customFormat="1" ht="20.100000000000001" customHeight="1" x14ac:dyDescent="0.25">
      <c r="A1" s="200" t="s">
        <v>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2" spans="1:18" s="22" customFormat="1" ht="20.100000000000001" customHeight="1" x14ac:dyDescent="0.25">
      <c r="A2" s="200" t="s">
        <v>78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</row>
    <row r="3" spans="1:18" ht="14.25" customHeight="1" x14ac:dyDescent="0.2">
      <c r="A3" s="7"/>
      <c r="B3" s="201" t="s">
        <v>45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</row>
    <row r="4" spans="1:18" s="2" customFormat="1" ht="33.75" customHeight="1" x14ac:dyDescent="0.2">
      <c r="A4" s="8"/>
      <c r="B4" s="9" t="s">
        <v>65</v>
      </c>
      <c r="C4" s="9" t="s">
        <v>47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58</v>
      </c>
      <c r="I4" s="9" t="s">
        <v>59</v>
      </c>
      <c r="J4" s="9" t="s">
        <v>8</v>
      </c>
      <c r="K4" s="9" t="s">
        <v>50</v>
      </c>
      <c r="L4" s="10" t="s">
        <v>79</v>
      </c>
      <c r="M4" s="10" t="s">
        <v>9</v>
      </c>
      <c r="N4" s="10" t="s">
        <v>10</v>
      </c>
      <c r="O4" s="10" t="s">
        <v>11</v>
      </c>
      <c r="P4" s="10" t="s">
        <v>80</v>
      </c>
      <c r="Q4" s="11" t="s">
        <v>12</v>
      </c>
      <c r="R4" s="11" t="s">
        <v>97</v>
      </c>
    </row>
    <row r="5" spans="1:18" ht="20.100000000000001" customHeight="1" x14ac:dyDescent="0.2">
      <c r="A5" s="12" t="s">
        <v>13</v>
      </c>
      <c r="B5" s="13">
        <v>4565.37</v>
      </c>
      <c r="C5" s="13">
        <v>58.548999999999999</v>
      </c>
      <c r="D5" s="13">
        <v>0</v>
      </c>
      <c r="E5" s="13">
        <v>1E-3</v>
      </c>
      <c r="F5" s="13">
        <v>2806.0639999999999</v>
      </c>
      <c r="G5" s="13">
        <v>0</v>
      </c>
      <c r="H5" s="13">
        <v>4696.1360000000004</v>
      </c>
      <c r="I5" s="13">
        <v>352577.05599999998</v>
      </c>
      <c r="J5" s="13">
        <v>0</v>
      </c>
      <c r="K5" s="13">
        <v>3173.3519999999999</v>
      </c>
      <c r="L5" s="13"/>
      <c r="M5" s="13">
        <v>2157.8229999999999</v>
      </c>
      <c r="N5" s="13">
        <v>7765.02</v>
      </c>
      <c r="O5" s="13">
        <v>1518.2619999999999</v>
      </c>
      <c r="P5" s="13"/>
      <c r="Q5" s="13">
        <f>SUM(B5:P5)</f>
        <v>379317.63299999997</v>
      </c>
      <c r="R5" s="13">
        <f>SUM(C5:P5)</f>
        <v>374752.26299999998</v>
      </c>
    </row>
    <row r="6" spans="1:18" ht="20.100000000000001" customHeight="1" x14ac:dyDescent="0.2">
      <c r="A6" s="12" t="s">
        <v>14</v>
      </c>
      <c r="B6" s="13">
        <v>0</v>
      </c>
      <c r="C6" s="13">
        <v>0</v>
      </c>
      <c r="D6" s="13">
        <v>27640</v>
      </c>
      <c r="E6" s="13">
        <v>18195.108</v>
      </c>
      <c r="F6" s="13">
        <v>0</v>
      </c>
      <c r="G6" s="13">
        <v>70080</v>
      </c>
      <c r="H6" s="13">
        <v>89370</v>
      </c>
      <c r="I6" s="13">
        <v>183500</v>
      </c>
      <c r="J6" s="13">
        <v>0</v>
      </c>
      <c r="K6" s="13">
        <v>54900</v>
      </c>
      <c r="L6" s="13"/>
      <c r="M6" s="13">
        <v>0</v>
      </c>
      <c r="N6" s="13">
        <v>58550</v>
      </c>
      <c r="O6" s="13">
        <v>64010.46</v>
      </c>
      <c r="P6" s="13"/>
      <c r="Q6" s="13">
        <f t="shared" ref="Q6:Q35" si="0">SUM(B6:P6)</f>
        <v>566245.56799999997</v>
      </c>
      <c r="R6" s="13">
        <f t="shared" ref="R6:R35" si="1">SUM(C6:P6)</f>
        <v>566245.56799999997</v>
      </c>
    </row>
    <row r="7" spans="1:18" ht="20.100000000000001" customHeight="1" x14ac:dyDescent="0.2">
      <c r="A7" s="12" t="s">
        <v>15</v>
      </c>
      <c r="B7" s="13">
        <v>0</v>
      </c>
      <c r="C7" s="13">
        <v>0</v>
      </c>
      <c r="D7" s="13">
        <v>18250</v>
      </c>
      <c r="E7" s="13">
        <v>0</v>
      </c>
      <c r="F7" s="13">
        <v>0</v>
      </c>
      <c r="G7" s="13">
        <v>0</v>
      </c>
      <c r="H7" s="13">
        <v>0</v>
      </c>
      <c r="I7" s="13">
        <v>79000</v>
      </c>
      <c r="J7" s="13">
        <v>0</v>
      </c>
      <c r="K7" s="13">
        <v>0</v>
      </c>
      <c r="L7" s="13"/>
      <c r="M7" s="13">
        <v>0</v>
      </c>
      <c r="N7" s="13">
        <v>46859.216</v>
      </c>
      <c r="O7" s="13">
        <v>0</v>
      </c>
      <c r="P7" s="13"/>
      <c r="Q7" s="13">
        <f t="shared" si="0"/>
        <v>144109.21600000001</v>
      </c>
      <c r="R7" s="13">
        <f t="shared" si="1"/>
        <v>144109.21600000001</v>
      </c>
    </row>
    <row r="8" spans="1:18" ht="20.100000000000001" customHeight="1" x14ac:dyDescent="0.2">
      <c r="A8" s="12" t="s">
        <v>16</v>
      </c>
      <c r="B8" s="13">
        <v>111.313</v>
      </c>
      <c r="C8" s="13">
        <v>1948.3019999999999</v>
      </c>
      <c r="D8" s="13">
        <v>9803.3089999999993</v>
      </c>
      <c r="E8" s="13">
        <v>974.34699999999998</v>
      </c>
      <c r="F8" s="13">
        <v>2336.2689999999998</v>
      </c>
      <c r="G8" s="13">
        <v>10786</v>
      </c>
      <c r="H8" s="13">
        <v>21220.308000000001</v>
      </c>
      <c r="I8" s="13">
        <v>68381.964999999997</v>
      </c>
      <c r="J8" s="13">
        <v>4782.6180000000004</v>
      </c>
      <c r="K8" s="13">
        <v>12625.209000000001</v>
      </c>
      <c r="L8" s="13"/>
      <c r="M8" s="13">
        <v>1764.2270000000001</v>
      </c>
      <c r="N8" s="13">
        <v>6706.2820000000002</v>
      </c>
      <c r="O8" s="13">
        <v>32884.864999999998</v>
      </c>
      <c r="P8" s="13"/>
      <c r="Q8" s="13">
        <f t="shared" si="0"/>
        <v>174325.014</v>
      </c>
      <c r="R8" s="13">
        <f t="shared" si="1"/>
        <v>174213.701</v>
      </c>
    </row>
    <row r="9" spans="1:18" ht="20.100000000000001" customHeight="1" x14ac:dyDescent="0.2">
      <c r="A9" s="12" t="s">
        <v>17</v>
      </c>
      <c r="B9" s="13">
        <v>0</v>
      </c>
      <c r="C9" s="13">
        <v>1</v>
      </c>
      <c r="D9" s="13">
        <v>25000</v>
      </c>
      <c r="E9" s="13">
        <v>0</v>
      </c>
      <c r="F9" s="13">
        <v>0</v>
      </c>
      <c r="G9" s="13">
        <v>0</v>
      </c>
      <c r="H9" s="13">
        <v>115813.125</v>
      </c>
      <c r="I9" s="13">
        <v>927296.67799999996</v>
      </c>
      <c r="J9" s="13">
        <v>0</v>
      </c>
      <c r="K9" s="13">
        <v>0</v>
      </c>
      <c r="L9" s="13"/>
      <c r="M9" s="13">
        <v>0</v>
      </c>
      <c r="N9" s="13">
        <v>0</v>
      </c>
      <c r="O9" s="13">
        <v>372644.28499999997</v>
      </c>
      <c r="P9" s="13"/>
      <c r="Q9" s="13">
        <f t="shared" si="0"/>
        <v>1440755.0879999998</v>
      </c>
      <c r="R9" s="13">
        <f t="shared" si="1"/>
        <v>1440755.0879999998</v>
      </c>
    </row>
    <row r="10" spans="1:18" ht="20.100000000000001" customHeight="1" x14ac:dyDescent="0.2">
      <c r="A10" s="12" t="s">
        <v>18</v>
      </c>
      <c r="B10" s="13">
        <v>0</v>
      </c>
      <c r="C10" s="13">
        <v>0</v>
      </c>
      <c r="D10" s="13">
        <v>19534.239000000001</v>
      </c>
      <c r="E10" s="13">
        <v>795.35900000000004</v>
      </c>
      <c r="F10" s="13">
        <v>0</v>
      </c>
      <c r="G10" s="13">
        <v>14.76</v>
      </c>
      <c r="H10" s="13">
        <v>94557.752999999997</v>
      </c>
      <c r="I10" s="13">
        <v>380549.842</v>
      </c>
      <c r="J10" s="13">
        <v>0</v>
      </c>
      <c r="K10" s="13">
        <v>0</v>
      </c>
      <c r="L10" s="13"/>
      <c r="M10" s="13">
        <v>14773.799000000001</v>
      </c>
      <c r="N10" s="13">
        <v>31838.425999999999</v>
      </c>
      <c r="O10" s="13">
        <v>607631.98</v>
      </c>
      <c r="P10" s="13"/>
      <c r="Q10" s="13">
        <f t="shared" si="0"/>
        <v>1149696.1579999998</v>
      </c>
      <c r="R10" s="13">
        <f t="shared" si="1"/>
        <v>1149696.1579999998</v>
      </c>
    </row>
    <row r="11" spans="1:18" ht="20.100000000000001" customHeight="1" x14ac:dyDescent="0.2">
      <c r="A11" s="12" t="s">
        <v>74</v>
      </c>
      <c r="B11" s="13">
        <v>0</v>
      </c>
      <c r="C11" s="13">
        <v>0</v>
      </c>
      <c r="D11" s="13">
        <v>13580.699000000001</v>
      </c>
      <c r="E11" s="13">
        <v>35403.771999999997</v>
      </c>
      <c r="F11" s="13">
        <v>0</v>
      </c>
      <c r="G11" s="13">
        <v>752.66200000000003</v>
      </c>
      <c r="H11" s="13">
        <v>52000</v>
      </c>
      <c r="I11" s="13">
        <v>55297.303</v>
      </c>
      <c r="J11" s="13">
        <v>0</v>
      </c>
      <c r="K11" s="13">
        <v>0</v>
      </c>
      <c r="L11" s="13"/>
      <c r="M11" s="13">
        <v>0</v>
      </c>
      <c r="N11" s="13">
        <v>10358.513000000001</v>
      </c>
      <c r="O11" s="13">
        <v>14855.175999999999</v>
      </c>
      <c r="P11" s="13"/>
      <c r="Q11" s="13">
        <f t="shared" si="0"/>
        <v>182248.125</v>
      </c>
      <c r="R11" s="13">
        <f t="shared" si="1"/>
        <v>182248.125</v>
      </c>
    </row>
    <row r="12" spans="1:18" ht="20.100000000000001" customHeight="1" x14ac:dyDescent="0.2">
      <c r="A12" s="12" t="s">
        <v>75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  <c r="M12" s="13">
        <v>0</v>
      </c>
      <c r="N12" s="13">
        <v>6.8120000000000003</v>
      </c>
      <c r="O12" s="13">
        <v>514972.46</v>
      </c>
      <c r="P12" s="13"/>
      <c r="Q12" s="13">
        <f t="shared" si="0"/>
        <v>514979.272</v>
      </c>
      <c r="R12" s="13">
        <f t="shared" si="1"/>
        <v>514979.272</v>
      </c>
    </row>
    <row r="13" spans="1:18" ht="20.100000000000001" customHeight="1" x14ac:dyDescent="0.2">
      <c r="A13" s="12" t="s">
        <v>76</v>
      </c>
      <c r="B13" s="13">
        <v>0</v>
      </c>
      <c r="C13" s="13">
        <v>0</v>
      </c>
      <c r="D13" s="13">
        <v>0</v>
      </c>
      <c r="E13" s="13">
        <v>4287.4470000000001</v>
      </c>
      <c r="F13" s="13">
        <v>0</v>
      </c>
      <c r="G13" s="13">
        <v>0</v>
      </c>
      <c r="H13" s="13">
        <v>158328.06899999999</v>
      </c>
      <c r="I13" s="13">
        <v>25761.31</v>
      </c>
      <c r="J13" s="13">
        <v>0</v>
      </c>
      <c r="K13" s="13">
        <v>0</v>
      </c>
      <c r="L13" s="13"/>
      <c r="M13" s="13">
        <v>0</v>
      </c>
      <c r="N13" s="13">
        <v>95618.525999999998</v>
      </c>
      <c r="O13" s="13">
        <v>13987.779</v>
      </c>
      <c r="P13" s="13"/>
      <c r="Q13" s="13">
        <f t="shared" si="0"/>
        <v>297983.13099999999</v>
      </c>
      <c r="R13" s="13">
        <f t="shared" si="1"/>
        <v>297983.13099999999</v>
      </c>
    </row>
    <row r="14" spans="1:18" ht="20.100000000000001" customHeight="1" x14ac:dyDescent="0.2">
      <c r="A14" s="12" t="s">
        <v>66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4962.7439999999997</v>
      </c>
      <c r="J14" s="13">
        <v>20975.733</v>
      </c>
      <c r="K14" s="13">
        <v>0</v>
      </c>
      <c r="L14" s="13"/>
      <c r="M14" s="13">
        <v>266436.32</v>
      </c>
      <c r="N14" s="13">
        <v>28405.887999999999</v>
      </c>
      <c r="O14" s="13">
        <v>112259.455</v>
      </c>
      <c r="P14" s="13"/>
      <c r="Q14" s="13">
        <f t="shared" si="0"/>
        <v>433040.14</v>
      </c>
      <c r="R14" s="13">
        <f t="shared" si="1"/>
        <v>433040.14</v>
      </c>
    </row>
    <row r="15" spans="1:18" ht="20.100000000000001" customHeight="1" x14ac:dyDescent="0.2">
      <c r="A15" s="12" t="s">
        <v>23</v>
      </c>
      <c r="B15" s="13">
        <v>0</v>
      </c>
      <c r="C15" s="13">
        <v>0</v>
      </c>
      <c r="D15" s="13">
        <v>12180.4</v>
      </c>
      <c r="E15" s="13">
        <v>812.95100000000002</v>
      </c>
      <c r="F15" s="13">
        <v>0</v>
      </c>
      <c r="G15" s="13">
        <v>0</v>
      </c>
      <c r="H15" s="13">
        <v>139741.36600000001</v>
      </c>
      <c r="I15" s="13">
        <v>80200</v>
      </c>
      <c r="J15" s="13">
        <v>0</v>
      </c>
      <c r="K15" s="13">
        <v>0</v>
      </c>
      <c r="L15" s="13"/>
      <c r="M15" s="13">
        <v>25228.174999999999</v>
      </c>
      <c r="N15" s="13">
        <v>11758.905000000001</v>
      </c>
      <c r="O15" s="13">
        <v>35444.949999999997</v>
      </c>
      <c r="P15" s="13"/>
      <c r="Q15" s="13">
        <f t="shared" si="0"/>
        <v>305366.74700000003</v>
      </c>
      <c r="R15" s="13">
        <f t="shared" si="1"/>
        <v>305366.74700000003</v>
      </c>
    </row>
    <row r="16" spans="1:18" ht="20.100000000000001" customHeight="1" x14ac:dyDescent="0.2">
      <c r="A16" s="12" t="s">
        <v>67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44204.396000000001</v>
      </c>
      <c r="J16" s="13">
        <v>0</v>
      </c>
      <c r="K16" s="13">
        <v>0</v>
      </c>
      <c r="L16" s="13"/>
      <c r="M16" s="13">
        <v>0</v>
      </c>
      <c r="N16" s="13">
        <v>0</v>
      </c>
      <c r="O16" s="13">
        <v>153344.10800000001</v>
      </c>
      <c r="P16" s="13"/>
      <c r="Q16" s="13">
        <f t="shared" si="0"/>
        <v>197548.50400000002</v>
      </c>
      <c r="R16" s="13">
        <f t="shared" si="1"/>
        <v>197548.50400000002</v>
      </c>
    </row>
    <row r="17" spans="1:18" ht="20.100000000000001" customHeight="1" x14ac:dyDescent="0.2">
      <c r="A17" s="12" t="s">
        <v>77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  <c r="M17" s="13">
        <v>0</v>
      </c>
      <c r="N17" s="13">
        <v>0</v>
      </c>
      <c r="O17" s="13">
        <v>0</v>
      </c>
      <c r="P17" s="13"/>
      <c r="Q17" s="13">
        <f t="shared" si="0"/>
        <v>0</v>
      </c>
      <c r="R17" s="13">
        <f t="shared" si="1"/>
        <v>0</v>
      </c>
    </row>
    <row r="18" spans="1:18" ht="20.100000000000001" customHeight="1" x14ac:dyDescent="0.2">
      <c r="A18" s="12" t="s">
        <v>68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  <c r="M18" s="13">
        <v>0</v>
      </c>
      <c r="N18" s="13">
        <v>0</v>
      </c>
      <c r="O18" s="13">
        <v>0</v>
      </c>
      <c r="P18" s="13"/>
      <c r="Q18" s="13">
        <f t="shared" si="0"/>
        <v>0</v>
      </c>
      <c r="R18" s="13">
        <f t="shared" si="1"/>
        <v>0</v>
      </c>
    </row>
    <row r="19" spans="1:18" ht="20.100000000000001" customHeight="1" x14ac:dyDescent="0.2">
      <c r="A19" s="12" t="s">
        <v>27</v>
      </c>
      <c r="B19" s="13">
        <v>0</v>
      </c>
      <c r="C19" s="13">
        <v>0</v>
      </c>
      <c r="D19" s="13">
        <v>362.66199999999998</v>
      </c>
      <c r="E19" s="13">
        <v>0</v>
      </c>
      <c r="F19" s="13">
        <v>0</v>
      </c>
      <c r="G19" s="13">
        <v>0</v>
      </c>
      <c r="H19" s="13">
        <v>0</v>
      </c>
      <c r="I19" s="13">
        <v>179454.33</v>
      </c>
      <c r="J19" s="13">
        <v>0</v>
      </c>
      <c r="K19" s="13">
        <v>0</v>
      </c>
      <c r="L19" s="13"/>
      <c r="M19" s="13">
        <v>8226.4459999999999</v>
      </c>
      <c r="N19" s="13">
        <v>73.021000000000001</v>
      </c>
      <c r="O19" s="13">
        <v>2230.5770000000002</v>
      </c>
      <c r="P19" s="13"/>
      <c r="Q19" s="13">
        <f t="shared" si="0"/>
        <v>190347.03599999999</v>
      </c>
      <c r="R19" s="13">
        <f t="shared" si="1"/>
        <v>190347.03599999999</v>
      </c>
    </row>
    <row r="20" spans="1:18" ht="20.100000000000001" customHeight="1" x14ac:dyDescent="0.2">
      <c r="A20" s="12" t="s">
        <v>28</v>
      </c>
      <c r="B20" s="13">
        <v>0</v>
      </c>
      <c r="C20" s="13">
        <v>0</v>
      </c>
      <c r="D20" s="13">
        <v>109.87</v>
      </c>
      <c r="E20" s="13">
        <v>478.11799999999999</v>
      </c>
      <c r="F20" s="13">
        <v>0</v>
      </c>
      <c r="G20" s="13">
        <v>0</v>
      </c>
      <c r="H20" s="13">
        <v>0</v>
      </c>
      <c r="I20" s="13">
        <v>3874.114</v>
      </c>
      <c r="J20" s="13">
        <v>0</v>
      </c>
      <c r="K20" s="13">
        <v>0</v>
      </c>
      <c r="L20" s="13"/>
      <c r="M20" s="13">
        <v>10000</v>
      </c>
      <c r="N20" s="13">
        <v>132.846</v>
      </c>
      <c r="O20" s="13">
        <v>0</v>
      </c>
      <c r="P20" s="13"/>
      <c r="Q20" s="13">
        <f t="shared" si="0"/>
        <v>14594.947999999999</v>
      </c>
      <c r="R20" s="13">
        <f t="shared" si="1"/>
        <v>14594.947999999999</v>
      </c>
    </row>
    <row r="21" spans="1:18" ht="20.100000000000001" customHeight="1" x14ac:dyDescent="0.2">
      <c r="A21" s="12" t="s">
        <v>69</v>
      </c>
      <c r="B21" s="13">
        <v>0</v>
      </c>
      <c r="C21" s="13">
        <v>0</v>
      </c>
      <c r="D21" s="13">
        <v>743.09199999999998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  <c r="M21" s="13">
        <v>0</v>
      </c>
      <c r="N21" s="13">
        <v>0</v>
      </c>
      <c r="O21" s="13">
        <v>0</v>
      </c>
      <c r="P21" s="13"/>
      <c r="Q21" s="13">
        <f t="shared" si="0"/>
        <v>743.09199999999998</v>
      </c>
      <c r="R21" s="13">
        <f t="shared" si="1"/>
        <v>743.09199999999998</v>
      </c>
    </row>
    <row r="22" spans="1:18" ht="20.100000000000001" customHeight="1" x14ac:dyDescent="0.2">
      <c r="A22" s="12" t="s">
        <v>70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273.214</v>
      </c>
      <c r="J22" s="13">
        <v>0</v>
      </c>
      <c r="K22" s="13">
        <v>0</v>
      </c>
      <c r="L22" s="13"/>
      <c r="M22" s="13">
        <v>0</v>
      </c>
      <c r="N22" s="13">
        <v>0</v>
      </c>
      <c r="O22" s="13">
        <v>0</v>
      </c>
      <c r="P22" s="13"/>
      <c r="Q22" s="13">
        <f t="shared" si="0"/>
        <v>273.214</v>
      </c>
      <c r="R22" s="13">
        <f t="shared" si="1"/>
        <v>273.214</v>
      </c>
    </row>
    <row r="23" spans="1:18" ht="20.100000000000001" customHeight="1" x14ac:dyDescent="0.2">
      <c r="A23" s="12" t="s">
        <v>31</v>
      </c>
      <c r="B23" s="13">
        <v>0</v>
      </c>
      <c r="C23" s="13">
        <v>23.79</v>
      </c>
      <c r="D23" s="13">
        <v>172.69300000000001</v>
      </c>
      <c r="E23" s="13">
        <v>1043.847</v>
      </c>
      <c r="F23" s="13">
        <v>25.36</v>
      </c>
      <c r="G23" s="13">
        <v>21.905999999999999</v>
      </c>
      <c r="H23" s="13">
        <v>3.5</v>
      </c>
      <c r="I23" s="13">
        <v>69.37</v>
      </c>
      <c r="J23" s="13">
        <v>40.808</v>
      </c>
      <c r="K23" s="13">
        <v>710</v>
      </c>
      <c r="L23" s="13"/>
      <c r="M23" s="13">
        <v>1801.252</v>
      </c>
      <c r="N23" s="13">
        <v>11.315</v>
      </c>
      <c r="O23" s="13">
        <v>44.396000000000001</v>
      </c>
      <c r="P23" s="13"/>
      <c r="Q23" s="13">
        <f t="shared" si="0"/>
        <v>3968.2370000000001</v>
      </c>
      <c r="R23" s="13">
        <f t="shared" si="1"/>
        <v>3968.2370000000001</v>
      </c>
    </row>
    <row r="24" spans="1:18" ht="20.100000000000001" customHeight="1" x14ac:dyDescent="0.2">
      <c r="A24" s="12" t="s">
        <v>71</v>
      </c>
      <c r="B24" s="13">
        <v>88821.566000000006</v>
      </c>
      <c r="C24" s="13">
        <v>31824.493999999999</v>
      </c>
      <c r="D24" s="13">
        <v>33441.860999999997</v>
      </c>
      <c r="E24" s="13">
        <v>30469.127</v>
      </c>
      <c r="F24" s="13">
        <v>16055.064</v>
      </c>
      <c r="G24" s="13">
        <v>157179.99250999998</v>
      </c>
      <c r="H24" s="13">
        <v>136276.07699999999</v>
      </c>
      <c r="I24" s="13">
        <v>303104.90999999997</v>
      </c>
      <c r="J24" s="13">
        <v>476589.52399999998</v>
      </c>
      <c r="K24" s="13">
        <v>94548.091</v>
      </c>
      <c r="L24" s="13"/>
      <c r="M24" s="13">
        <v>155897.682</v>
      </c>
      <c r="N24" s="13">
        <v>37022.071000000004</v>
      </c>
      <c r="O24" s="13">
        <v>22321.687999999998</v>
      </c>
      <c r="P24" s="13"/>
      <c r="Q24" s="13">
        <f t="shared" si="0"/>
        <v>1583552.14751</v>
      </c>
      <c r="R24" s="13">
        <f t="shared" si="1"/>
        <v>1494730.5815099999</v>
      </c>
    </row>
    <row r="25" spans="1:18" ht="20.100000000000001" customHeight="1" x14ac:dyDescent="0.2">
      <c r="A25" s="12" t="s">
        <v>33</v>
      </c>
      <c r="B25" s="13">
        <v>15000</v>
      </c>
      <c r="C25" s="13">
        <v>0</v>
      </c>
      <c r="D25" s="13">
        <v>228615</v>
      </c>
      <c r="E25" s="13">
        <v>63237.322999999997</v>
      </c>
      <c r="F25" s="13">
        <v>18341.95</v>
      </c>
      <c r="G25" s="13">
        <v>42785</v>
      </c>
      <c r="H25" s="13">
        <v>68000</v>
      </c>
      <c r="I25" s="13">
        <v>20700</v>
      </c>
      <c r="J25" s="13">
        <v>326500</v>
      </c>
      <c r="K25" s="13">
        <v>54022.856</v>
      </c>
      <c r="L25" s="13"/>
      <c r="M25" s="13">
        <v>382873.57199999999</v>
      </c>
      <c r="N25" s="13">
        <v>100414</v>
      </c>
      <c r="O25" s="13">
        <v>166568.44099999999</v>
      </c>
      <c r="P25" s="13"/>
      <c r="Q25" s="13">
        <f t="shared" si="0"/>
        <v>1487058.142</v>
      </c>
      <c r="R25" s="13">
        <f t="shared" si="1"/>
        <v>1472058.142</v>
      </c>
    </row>
    <row r="26" spans="1:18" ht="20.100000000000001" customHeight="1" x14ac:dyDescent="0.2">
      <c r="A26" s="12" t="s">
        <v>72</v>
      </c>
      <c r="B26" s="13">
        <v>10000</v>
      </c>
      <c r="C26" s="13">
        <v>0</v>
      </c>
      <c r="D26" s="13">
        <v>107000</v>
      </c>
      <c r="E26" s="13">
        <v>71990.524000000005</v>
      </c>
      <c r="F26" s="13">
        <v>0</v>
      </c>
      <c r="G26" s="13">
        <v>27000</v>
      </c>
      <c r="H26" s="13">
        <v>0</v>
      </c>
      <c r="I26" s="13">
        <v>0</v>
      </c>
      <c r="J26" s="13">
        <v>0</v>
      </c>
      <c r="K26" s="13">
        <v>0</v>
      </c>
      <c r="L26" s="13"/>
      <c r="M26" s="13">
        <v>47444.608999999997</v>
      </c>
      <c r="N26" s="13">
        <v>51500</v>
      </c>
      <c r="O26" s="13">
        <v>0</v>
      </c>
      <c r="P26" s="13"/>
      <c r="Q26" s="13">
        <f t="shared" si="0"/>
        <v>314935.13300000003</v>
      </c>
      <c r="R26" s="13">
        <f t="shared" si="1"/>
        <v>304935.13300000003</v>
      </c>
    </row>
    <row r="27" spans="1:18" ht="20.100000000000001" customHeight="1" x14ac:dyDescent="0.2">
      <c r="A27" s="12" t="s">
        <v>60</v>
      </c>
      <c r="B27" s="13">
        <v>0</v>
      </c>
      <c r="C27" s="13">
        <v>0</v>
      </c>
      <c r="D27" s="13">
        <v>2196.1880000000001</v>
      </c>
      <c r="E27" s="13">
        <v>1823.8320000000001</v>
      </c>
      <c r="F27" s="13">
        <v>60185.516000000003</v>
      </c>
      <c r="G27" s="13">
        <v>10922.025</v>
      </c>
      <c r="H27" s="13">
        <v>38254.292999999998</v>
      </c>
      <c r="I27" s="13">
        <v>91655.097999999998</v>
      </c>
      <c r="J27" s="13">
        <v>37230.217049999999</v>
      </c>
      <c r="K27" s="13">
        <v>8108.0249999999996</v>
      </c>
      <c r="L27" s="13"/>
      <c r="M27" s="13">
        <v>2472.7049999999999</v>
      </c>
      <c r="N27" s="13">
        <v>-4882.5619999999999</v>
      </c>
      <c r="O27" s="13">
        <v>5026.9790000000003</v>
      </c>
      <c r="P27" s="13"/>
      <c r="Q27" s="13">
        <f t="shared" si="0"/>
        <v>252992.31604999996</v>
      </c>
      <c r="R27" s="13">
        <f t="shared" si="1"/>
        <v>252992.31604999996</v>
      </c>
    </row>
    <row r="28" spans="1:18" ht="20.100000000000001" customHeight="1" x14ac:dyDescent="0.2">
      <c r="A28" s="12" t="s">
        <v>82</v>
      </c>
      <c r="B28" s="13">
        <v>0</v>
      </c>
      <c r="C28" s="13">
        <v>2012.2260000000001</v>
      </c>
      <c r="D28" s="13">
        <v>0</v>
      </c>
      <c r="E28" s="13">
        <v>391.20600000000002</v>
      </c>
      <c r="F28" s="13">
        <v>25396.85</v>
      </c>
      <c r="G28" s="13">
        <v>271.589</v>
      </c>
      <c r="H28" s="13">
        <v>134659.149</v>
      </c>
      <c r="I28" s="13">
        <v>119184.00199999999</v>
      </c>
      <c r="J28" s="13">
        <v>1648.1139599999999</v>
      </c>
      <c r="K28" s="13">
        <v>0</v>
      </c>
      <c r="L28" s="13"/>
      <c r="M28" s="13">
        <v>42044.072999999997</v>
      </c>
      <c r="N28" s="13">
        <v>0</v>
      </c>
      <c r="O28" s="13">
        <v>392321.978</v>
      </c>
      <c r="P28" s="13"/>
      <c r="Q28" s="13">
        <f t="shared" si="0"/>
        <v>717929.18695999996</v>
      </c>
      <c r="R28" s="13">
        <f t="shared" si="1"/>
        <v>717929.18695999996</v>
      </c>
    </row>
    <row r="29" spans="1:18" ht="20.100000000000001" customHeight="1" x14ac:dyDescent="0.2">
      <c r="A29" s="12" t="s">
        <v>83</v>
      </c>
      <c r="B29" s="13">
        <v>98954.422000000006</v>
      </c>
      <c r="C29" s="13">
        <v>53757.947</v>
      </c>
      <c r="D29" s="13">
        <v>5419.2610000000004</v>
      </c>
      <c r="E29" s="13">
        <v>1142.5119999999999</v>
      </c>
      <c r="F29" s="13">
        <v>8930.0319999999992</v>
      </c>
      <c r="G29" s="13">
        <v>6793.9120000000003</v>
      </c>
      <c r="H29" s="13">
        <v>36905.855000000003</v>
      </c>
      <c r="I29" s="13">
        <v>162013.13800000001</v>
      </c>
      <c r="J29" s="13">
        <v>27642.844239999999</v>
      </c>
      <c r="K29" s="13">
        <v>15813.121999999999</v>
      </c>
      <c r="L29" s="13"/>
      <c r="M29" s="13">
        <v>82656.088000000003</v>
      </c>
      <c r="N29" s="13">
        <v>63948.678999999996</v>
      </c>
      <c r="O29" s="13">
        <v>365733.26</v>
      </c>
      <c r="P29" s="13"/>
      <c r="Q29" s="13">
        <f t="shared" si="0"/>
        <v>929711.07224000001</v>
      </c>
      <c r="R29" s="13">
        <f t="shared" si="1"/>
        <v>830756.65023999999</v>
      </c>
    </row>
    <row r="30" spans="1:18" ht="20.100000000000001" customHeight="1" x14ac:dyDescent="0.2">
      <c r="A30" s="12" t="s">
        <v>84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206.71299999999999</v>
      </c>
      <c r="H30" s="13">
        <v>12419.52</v>
      </c>
      <c r="I30" s="13">
        <v>893.01199999999994</v>
      </c>
      <c r="J30" s="13">
        <v>0</v>
      </c>
      <c r="K30" s="13">
        <v>0</v>
      </c>
      <c r="L30" s="13"/>
      <c r="M30" s="13">
        <v>40.938000000000002</v>
      </c>
      <c r="N30" s="13">
        <v>0</v>
      </c>
      <c r="O30" s="13">
        <v>0</v>
      </c>
      <c r="P30" s="13"/>
      <c r="Q30" s="13">
        <f t="shared" si="0"/>
        <v>13560.183000000001</v>
      </c>
      <c r="R30" s="13">
        <f t="shared" si="1"/>
        <v>13560.183000000001</v>
      </c>
    </row>
    <row r="31" spans="1:18" ht="20.100000000000001" customHeight="1" x14ac:dyDescent="0.2">
      <c r="A31" s="12" t="s">
        <v>36</v>
      </c>
      <c r="B31" s="13">
        <v>0</v>
      </c>
      <c r="C31" s="13">
        <v>9549.5460000000003</v>
      </c>
      <c r="D31" s="13">
        <v>406.714</v>
      </c>
      <c r="E31" s="13">
        <v>0</v>
      </c>
      <c r="F31" s="13">
        <v>1073.47</v>
      </c>
      <c r="G31" s="13">
        <v>0</v>
      </c>
      <c r="H31" s="13">
        <v>108648.799</v>
      </c>
      <c r="I31" s="13">
        <v>8119.3280000000004</v>
      </c>
      <c r="J31" s="13">
        <v>0</v>
      </c>
      <c r="K31" s="13">
        <v>0</v>
      </c>
      <c r="L31" s="13"/>
      <c r="M31" s="13">
        <v>205.749</v>
      </c>
      <c r="N31" s="13">
        <v>0</v>
      </c>
      <c r="O31" s="13">
        <v>35433.847000000002</v>
      </c>
      <c r="P31" s="13"/>
      <c r="Q31" s="13">
        <f t="shared" si="0"/>
        <v>163437.45299999998</v>
      </c>
      <c r="R31" s="13">
        <f t="shared" si="1"/>
        <v>163437.45299999998</v>
      </c>
    </row>
    <row r="32" spans="1:18" ht="20.100000000000001" customHeight="1" x14ac:dyDescent="0.2">
      <c r="A32" s="12" t="s">
        <v>37</v>
      </c>
      <c r="B32" s="13">
        <v>9559.0879999999997</v>
      </c>
      <c r="C32" s="13">
        <v>32193.080999999998</v>
      </c>
      <c r="D32" s="13">
        <v>0</v>
      </c>
      <c r="E32" s="13">
        <v>19455.198</v>
      </c>
      <c r="F32" s="13">
        <v>141450.087</v>
      </c>
      <c r="G32" s="13">
        <v>4547.2659999999996</v>
      </c>
      <c r="H32" s="13">
        <v>191321.62</v>
      </c>
      <c r="I32" s="13">
        <v>466915.04</v>
      </c>
      <c r="J32" s="13">
        <v>415804.59998</v>
      </c>
      <c r="K32" s="13">
        <v>22733.558000000001</v>
      </c>
      <c r="L32" s="13"/>
      <c r="M32" s="13">
        <v>564966.17599999998</v>
      </c>
      <c r="N32" s="13">
        <v>109816.958</v>
      </c>
      <c r="O32" s="13">
        <v>1024883.383</v>
      </c>
      <c r="P32" s="13"/>
      <c r="Q32" s="13">
        <f t="shared" si="0"/>
        <v>3003646.05498</v>
      </c>
      <c r="R32" s="13">
        <f t="shared" si="1"/>
        <v>2994086.96698</v>
      </c>
    </row>
    <row r="33" spans="1:18" ht="20.100000000000001" customHeight="1" x14ac:dyDescent="0.2">
      <c r="A33" s="12" t="s">
        <v>38</v>
      </c>
      <c r="B33" s="13">
        <v>0</v>
      </c>
      <c r="C33" s="13">
        <v>0</v>
      </c>
      <c r="D33" s="13">
        <v>7669.8289999999997</v>
      </c>
      <c r="E33" s="13">
        <v>0</v>
      </c>
      <c r="F33" s="13">
        <v>41938.563000000002</v>
      </c>
      <c r="G33" s="13">
        <v>14000</v>
      </c>
      <c r="H33" s="13">
        <v>384.51499999999999</v>
      </c>
      <c r="I33" s="13">
        <v>540.76199999999994</v>
      </c>
      <c r="J33" s="13">
        <v>0</v>
      </c>
      <c r="K33" s="13">
        <v>449.62599999999998</v>
      </c>
      <c r="L33" s="13"/>
      <c r="M33" s="13">
        <v>0</v>
      </c>
      <c r="N33" s="13">
        <v>0</v>
      </c>
      <c r="O33" s="13">
        <v>0</v>
      </c>
      <c r="P33" s="13"/>
      <c r="Q33" s="13">
        <f t="shared" si="0"/>
        <v>64983.294999999998</v>
      </c>
      <c r="R33" s="13">
        <f t="shared" si="1"/>
        <v>64983.294999999998</v>
      </c>
    </row>
    <row r="34" spans="1:18" ht="20.100000000000001" customHeight="1" x14ac:dyDescent="0.2">
      <c r="A34" s="12" t="s">
        <v>39</v>
      </c>
      <c r="B34" s="13">
        <v>426.24700000000001</v>
      </c>
      <c r="C34" s="13">
        <v>0</v>
      </c>
      <c r="D34" s="13">
        <v>1209.942</v>
      </c>
      <c r="E34" s="13">
        <v>15000.627</v>
      </c>
      <c r="F34" s="13">
        <v>1513.4169999999999</v>
      </c>
      <c r="G34" s="13">
        <v>0</v>
      </c>
      <c r="H34" s="13">
        <v>40051.671000000002</v>
      </c>
      <c r="I34" s="13">
        <v>93099.092999999993</v>
      </c>
      <c r="J34" s="13">
        <v>38688.889000000003</v>
      </c>
      <c r="K34" s="13">
        <v>17418.870999999999</v>
      </c>
      <c r="L34" s="13"/>
      <c r="M34" s="13">
        <v>7800.8180000000002</v>
      </c>
      <c r="N34" s="13">
        <v>5463.5360000000001</v>
      </c>
      <c r="O34" s="13">
        <v>99903.998999999996</v>
      </c>
      <c r="P34" s="13"/>
      <c r="Q34" s="13">
        <f t="shared" si="0"/>
        <v>320577.11</v>
      </c>
      <c r="R34" s="13">
        <f t="shared" si="1"/>
        <v>320150.86300000001</v>
      </c>
    </row>
    <row r="35" spans="1:18" ht="20.100000000000001" customHeight="1" x14ac:dyDescent="0.2">
      <c r="A35" s="14" t="s">
        <v>40</v>
      </c>
      <c r="B35" s="15">
        <v>952.00400000000002</v>
      </c>
      <c r="C35" s="15">
        <v>2532.3319999999999</v>
      </c>
      <c r="D35" s="15">
        <v>20.225999999999999</v>
      </c>
      <c r="E35" s="15">
        <v>860.9</v>
      </c>
      <c r="F35" s="15">
        <v>20802.377</v>
      </c>
      <c r="G35" s="15">
        <v>1000.989</v>
      </c>
      <c r="H35" s="15">
        <v>0</v>
      </c>
      <c r="I35" s="15">
        <v>84907.482999999993</v>
      </c>
      <c r="J35" s="15">
        <v>13979.732</v>
      </c>
      <c r="K35" s="15">
        <v>0</v>
      </c>
      <c r="L35" s="15"/>
      <c r="M35" s="15">
        <v>16025.84</v>
      </c>
      <c r="N35" s="15">
        <v>2857.3789999999999</v>
      </c>
      <c r="O35" s="15">
        <v>74496.929000000004</v>
      </c>
      <c r="P35" s="15"/>
      <c r="Q35" s="13">
        <f t="shared" si="0"/>
        <v>218436.19099999999</v>
      </c>
      <c r="R35" s="13">
        <f t="shared" si="1"/>
        <v>217484.18700000001</v>
      </c>
    </row>
    <row r="36" spans="1:18" ht="20.100000000000001" customHeight="1" x14ac:dyDescent="0.2">
      <c r="A36" s="11" t="s">
        <v>12</v>
      </c>
      <c r="B36" s="16">
        <f>SUM(B5:B35)</f>
        <v>228390.01</v>
      </c>
      <c r="C36" s="16">
        <f t="shared" ref="C36:O36" si="2">SUM(C5:C35)</f>
        <v>133901.26699999999</v>
      </c>
      <c r="D36" s="16">
        <f t="shared" si="2"/>
        <v>513355.98499999999</v>
      </c>
      <c r="E36" s="16">
        <f t="shared" si="2"/>
        <v>266362.19900000002</v>
      </c>
      <c r="F36" s="16">
        <f t="shared" si="2"/>
        <v>340855.01900000003</v>
      </c>
      <c r="G36" s="16">
        <f t="shared" si="2"/>
        <v>346362.81451</v>
      </c>
      <c r="H36" s="16">
        <f t="shared" si="2"/>
        <v>1442651.7560000003</v>
      </c>
      <c r="I36" s="16">
        <f t="shared" si="2"/>
        <v>3736534.188000001</v>
      </c>
      <c r="J36" s="16">
        <f t="shared" si="2"/>
        <v>1363883.07923</v>
      </c>
      <c r="K36" s="16">
        <f t="shared" si="2"/>
        <v>284502.70999999996</v>
      </c>
      <c r="L36" s="16"/>
      <c r="M36" s="16">
        <f t="shared" si="2"/>
        <v>1632816.2919999997</v>
      </c>
      <c r="N36" s="16">
        <f t="shared" si="2"/>
        <v>664224.83100000001</v>
      </c>
      <c r="O36" s="16">
        <f t="shared" si="2"/>
        <v>4112519.2570000002</v>
      </c>
      <c r="P36" s="16"/>
      <c r="Q36" s="16">
        <f>SUM(Q5:Q35)</f>
        <v>15066359.407740001</v>
      </c>
      <c r="R36" s="16">
        <f>SUM(R5:R35)</f>
        <v>14837969.397740001</v>
      </c>
    </row>
    <row r="37" spans="1:18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8" x14ac:dyDescent="0.2">
      <c r="A38" s="17" t="s">
        <v>73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8" x14ac:dyDescent="0.2">
      <c r="A39" s="17" t="s">
        <v>81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8" x14ac:dyDescent="0.2">
      <c r="A40" s="17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8" x14ac:dyDescent="0.2">
      <c r="A41" s="23" t="s">
        <v>92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8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8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</sheetData>
  <mergeCells count="3">
    <mergeCell ref="A1:Q1"/>
    <mergeCell ref="A2:Q2"/>
    <mergeCell ref="B3:Q3"/>
  </mergeCells>
  <pageMargins left="0.7" right="0.7" top="0.75" bottom="0.75" header="0.3" footer="0.3"/>
  <pageSetup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showGridLines="0" zoomScale="90" zoomScaleNormal="90" workbookViewId="0">
      <pane xSplit="1" ySplit="4" topLeftCell="B5" activePane="bottomRight" state="frozen"/>
      <selection activeCell="I1" sqref="I1"/>
      <selection pane="topRight" activeCell="I1" sqref="I1"/>
      <selection pane="bottomLeft" activeCell="I1" sqref="I1"/>
      <selection pane="bottomRight" activeCell="P12" sqref="P12"/>
    </sheetView>
  </sheetViews>
  <sheetFormatPr defaultRowHeight="12.75" x14ac:dyDescent="0.2"/>
  <cols>
    <col min="1" max="1" width="45.85546875" style="91" bestFit="1" customWidth="1"/>
    <col min="2" max="2" width="15.5703125" style="24" customWidth="1"/>
    <col min="3" max="3" width="9.7109375" style="24" customWidth="1"/>
    <col min="4" max="5" width="9.7109375" style="25" customWidth="1"/>
    <col min="6" max="6" width="2.28515625" style="25" hidden="1" customWidth="1"/>
    <col min="7" max="7" width="9.7109375" style="25" customWidth="1"/>
    <col min="8" max="8" width="10.85546875" style="25" customWidth="1"/>
    <col min="9" max="9" width="10.7109375" style="25" customWidth="1"/>
    <col min="10" max="10" width="10.7109375" style="89" customWidth="1"/>
    <col min="11" max="11" width="9.7109375" style="89" customWidth="1"/>
    <col min="12" max="12" width="10.7109375" style="25" customWidth="1"/>
    <col min="13" max="13" width="9.7109375" style="25" customWidth="1"/>
    <col min="14" max="14" width="10.7109375" style="25" customWidth="1"/>
    <col min="15" max="15" width="14" style="31" customWidth="1"/>
    <col min="16" max="16" width="29.28515625" style="1" bestFit="1" customWidth="1"/>
    <col min="17" max="254" width="9.140625" style="1"/>
    <col min="255" max="255" width="31.85546875" style="1" customWidth="1"/>
    <col min="256" max="256" width="9.7109375" style="1" customWidth="1"/>
    <col min="257" max="257" width="0" style="1" hidden="1" customWidth="1"/>
    <col min="258" max="261" width="9.7109375" style="1" customWidth="1"/>
    <col min="262" max="262" width="0" style="1" hidden="1" customWidth="1"/>
    <col min="263" max="263" width="9.7109375" style="1" customWidth="1"/>
    <col min="264" max="264" width="10.85546875" style="1" customWidth="1"/>
    <col min="265" max="266" width="10.7109375" style="1" customWidth="1"/>
    <col min="267" max="267" width="9.7109375" style="1" customWidth="1"/>
    <col min="268" max="268" width="10.7109375" style="1" customWidth="1"/>
    <col min="269" max="269" width="9.7109375" style="1" customWidth="1"/>
    <col min="270" max="270" width="10.7109375" style="1" customWidth="1"/>
    <col min="271" max="271" width="14" style="1" customWidth="1"/>
    <col min="272" max="272" width="5.42578125" style="1" customWidth="1"/>
    <col min="273" max="510" width="9.140625" style="1"/>
    <col min="511" max="511" width="31.85546875" style="1" customWidth="1"/>
    <col min="512" max="512" width="9.7109375" style="1" customWidth="1"/>
    <col min="513" max="513" width="0" style="1" hidden="1" customWidth="1"/>
    <col min="514" max="517" width="9.7109375" style="1" customWidth="1"/>
    <col min="518" max="518" width="0" style="1" hidden="1" customWidth="1"/>
    <col min="519" max="519" width="9.7109375" style="1" customWidth="1"/>
    <col min="520" max="520" width="10.85546875" style="1" customWidth="1"/>
    <col min="521" max="522" width="10.7109375" style="1" customWidth="1"/>
    <col min="523" max="523" width="9.7109375" style="1" customWidth="1"/>
    <col min="524" max="524" width="10.7109375" style="1" customWidth="1"/>
    <col min="525" max="525" width="9.7109375" style="1" customWidth="1"/>
    <col min="526" max="526" width="10.7109375" style="1" customWidth="1"/>
    <col min="527" max="527" width="14" style="1" customWidth="1"/>
    <col min="528" max="528" width="5.42578125" style="1" customWidth="1"/>
    <col min="529" max="766" width="9.140625" style="1"/>
    <col min="767" max="767" width="31.85546875" style="1" customWidth="1"/>
    <col min="768" max="768" width="9.7109375" style="1" customWidth="1"/>
    <col min="769" max="769" width="0" style="1" hidden="1" customWidth="1"/>
    <col min="770" max="773" width="9.7109375" style="1" customWidth="1"/>
    <col min="774" max="774" width="0" style="1" hidden="1" customWidth="1"/>
    <col min="775" max="775" width="9.7109375" style="1" customWidth="1"/>
    <col min="776" max="776" width="10.85546875" style="1" customWidth="1"/>
    <col min="777" max="778" width="10.7109375" style="1" customWidth="1"/>
    <col min="779" max="779" width="9.7109375" style="1" customWidth="1"/>
    <col min="780" max="780" width="10.7109375" style="1" customWidth="1"/>
    <col min="781" max="781" width="9.7109375" style="1" customWidth="1"/>
    <col min="782" max="782" width="10.7109375" style="1" customWidth="1"/>
    <col min="783" max="783" width="14" style="1" customWidth="1"/>
    <col min="784" max="784" width="5.42578125" style="1" customWidth="1"/>
    <col min="785" max="1022" width="9.140625" style="1"/>
    <col min="1023" max="1023" width="31.85546875" style="1" customWidth="1"/>
    <col min="1024" max="1024" width="9.7109375" style="1" customWidth="1"/>
    <col min="1025" max="1025" width="0" style="1" hidden="1" customWidth="1"/>
    <col min="1026" max="1029" width="9.7109375" style="1" customWidth="1"/>
    <col min="1030" max="1030" width="0" style="1" hidden="1" customWidth="1"/>
    <col min="1031" max="1031" width="9.7109375" style="1" customWidth="1"/>
    <col min="1032" max="1032" width="10.85546875" style="1" customWidth="1"/>
    <col min="1033" max="1034" width="10.7109375" style="1" customWidth="1"/>
    <col min="1035" max="1035" width="9.7109375" style="1" customWidth="1"/>
    <col min="1036" max="1036" width="10.7109375" style="1" customWidth="1"/>
    <col min="1037" max="1037" width="9.7109375" style="1" customWidth="1"/>
    <col min="1038" max="1038" width="10.7109375" style="1" customWidth="1"/>
    <col min="1039" max="1039" width="14" style="1" customWidth="1"/>
    <col min="1040" max="1040" width="5.42578125" style="1" customWidth="1"/>
    <col min="1041" max="1278" width="9.140625" style="1"/>
    <col min="1279" max="1279" width="31.85546875" style="1" customWidth="1"/>
    <col min="1280" max="1280" width="9.7109375" style="1" customWidth="1"/>
    <col min="1281" max="1281" width="0" style="1" hidden="1" customWidth="1"/>
    <col min="1282" max="1285" width="9.7109375" style="1" customWidth="1"/>
    <col min="1286" max="1286" width="0" style="1" hidden="1" customWidth="1"/>
    <col min="1287" max="1287" width="9.7109375" style="1" customWidth="1"/>
    <col min="1288" max="1288" width="10.85546875" style="1" customWidth="1"/>
    <col min="1289" max="1290" width="10.7109375" style="1" customWidth="1"/>
    <col min="1291" max="1291" width="9.7109375" style="1" customWidth="1"/>
    <col min="1292" max="1292" width="10.7109375" style="1" customWidth="1"/>
    <col min="1293" max="1293" width="9.7109375" style="1" customWidth="1"/>
    <col min="1294" max="1294" width="10.7109375" style="1" customWidth="1"/>
    <col min="1295" max="1295" width="14" style="1" customWidth="1"/>
    <col min="1296" max="1296" width="5.42578125" style="1" customWidth="1"/>
    <col min="1297" max="1534" width="9.140625" style="1"/>
    <col min="1535" max="1535" width="31.85546875" style="1" customWidth="1"/>
    <col min="1536" max="1536" width="9.7109375" style="1" customWidth="1"/>
    <col min="1537" max="1537" width="0" style="1" hidden="1" customWidth="1"/>
    <col min="1538" max="1541" width="9.7109375" style="1" customWidth="1"/>
    <col min="1542" max="1542" width="0" style="1" hidden="1" customWidth="1"/>
    <col min="1543" max="1543" width="9.7109375" style="1" customWidth="1"/>
    <col min="1544" max="1544" width="10.85546875" style="1" customWidth="1"/>
    <col min="1545" max="1546" width="10.7109375" style="1" customWidth="1"/>
    <col min="1547" max="1547" width="9.7109375" style="1" customWidth="1"/>
    <col min="1548" max="1548" width="10.7109375" style="1" customWidth="1"/>
    <col min="1549" max="1549" width="9.7109375" style="1" customWidth="1"/>
    <col min="1550" max="1550" width="10.7109375" style="1" customWidth="1"/>
    <col min="1551" max="1551" width="14" style="1" customWidth="1"/>
    <col min="1552" max="1552" width="5.42578125" style="1" customWidth="1"/>
    <col min="1553" max="1790" width="9.140625" style="1"/>
    <col min="1791" max="1791" width="31.85546875" style="1" customWidth="1"/>
    <col min="1792" max="1792" width="9.7109375" style="1" customWidth="1"/>
    <col min="1793" max="1793" width="0" style="1" hidden="1" customWidth="1"/>
    <col min="1794" max="1797" width="9.7109375" style="1" customWidth="1"/>
    <col min="1798" max="1798" width="0" style="1" hidden="1" customWidth="1"/>
    <col min="1799" max="1799" width="9.7109375" style="1" customWidth="1"/>
    <col min="1800" max="1800" width="10.85546875" style="1" customWidth="1"/>
    <col min="1801" max="1802" width="10.7109375" style="1" customWidth="1"/>
    <col min="1803" max="1803" width="9.7109375" style="1" customWidth="1"/>
    <col min="1804" max="1804" width="10.7109375" style="1" customWidth="1"/>
    <col min="1805" max="1805" width="9.7109375" style="1" customWidth="1"/>
    <col min="1806" max="1806" width="10.7109375" style="1" customWidth="1"/>
    <col min="1807" max="1807" width="14" style="1" customWidth="1"/>
    <col min="1808" max="1808" width="5.42578125" style="1" customWidth="1"/>
    <col min="1809" max="2046" width="9.140625" style="1"/>
    <col min="2047" max="2047" width="31.85546875" style="1" customWidth="1"/>
    <col min="2048" max="2048" width="9.7109375" style="1" customWidth="1"/>
    <col min="2049" max="2049" width="0" style="1" hidden="1" customWidth="1"/>
    <col min="2050" max="2053" width="9.7109375" style="1" customWidth="1"/>
    <col min="2054" max="2054" width="0" style="1" hidden="1" customWidth="1"/>
    <col min="2055" max="2055" width="9.7109375" style="1" customWidth="1"/>
    <col min="2056" max="2056" width="10.85546875" style="1" customWidth="1"/>
    <col min="2057" max="2058" width="10.7109375" style="1" customWidth="1"/>
    <col min="2059" max="2059" width="9.7109375" style="1" customWidth="1"/>
    <col min="2060" max="2060" width="10.7109375" style="1" customWidth="1"/>
    <col min="2061" max="2061" width="9.7109375" style="1" customWidth="1"/>
    <col min="2062" max="2062" width="10.7109375" style="1" customWidth="1"/>
    <col min="2063" max="2063" width="14" style="1" customWidth="1"/>
    <col min="2064" max="2064" width="5.42578125" style="1" customWidth="1"/>
    <col min="2065" max="2302" width="9.140625" style="1"/>
    <col min="2303" max="2303" width="31.85546875" style="1" customWidth="1"/>
    <col min="2304" max="2304" width="9.7109375" style="1" customWidth="1"/>
    <col min="2305" max="2305" width="0" style="1" hidden="1" customWidth="1"/>
    <col min="2306" max="2309" width="9.7109375" style="1" customWidth="1"/>
    <col min="2310" max="2310" width="0" style="1" hidden="1" customWidth="1"/>
    <col min="2311" max="2311" width="9.7109375" style="1" customWidth="1"/>
    <col min="2312" max="2312" width="10.85546875" style="1" customWidth="1"/>
    <col min="2313" max="2314" width="10.7109375" style="1" customWidth="1"/>
    <col min="2315" max="2315" width="9.7109375" style="1" customWidth="1"/>
    <col min="2316" max="2316" width="10.7109375" style="1" customWidth="1"/>
    <col min="2317" max="2317" width="9.7109375" style="1" customWidth="1"/>
    <col min="2318" max="2318" width="10.7109375" style="1" customWidth="1"/>
    <col min="2319" max="2319" width="14" style="1" customWidth="1"/>
    <col min="2320" max="2320" width="5.42578125" style="1" customWidth="1"/>
    <col min="2321" max="2558" width="9.140625" style="1"/>
    <col min="2559" max="2559" width="31.85546875" style="1" customWidth="1"/>
    <col min="2560" max="2560" width="9.7109375" style="1" customWidth="1"/>
    <col min="2561" max="2561" width="0" style="1" hidden="1" customWidth="1"/>
    <col min="2562" max="2565" width="9.7109375" style="1" customWidth="1"/>
    <col min="2566" max="2566" width="0" style="1" hidden="1" customWidth="1"/>
    <col min="2567" max="2567" width="9.7109375" style="1" customWidth="1"/>
    <col min="2568" max="2568" width="10.85546875" style="1" customWidth="1"/>
    <col min="2569" max="2570" width="10.7109375" style="1" customWidth="1"/>
    <col min="2571" max="2571" width="9.7109375" style="1" customWidth="1"/>
    <col min="2572" max="2572" width="10.7109375" style="1" customWidth="1"/>
    <col min="2573" max="2573" width="9.7109375" style="1" customWidth="1"/>
    <col min="2574" max="2574" width="10.7109375" style="1" customWidth="1"/>
    <col min="2575" max="2575" width="14" style="1" customWidth="1"/>
    <col min="2576" max="2576" width="5.42578125" style="1" customWidth="1"/>
    <col min="2577" max="2814" width="9.140625" style="1"/>
    <col min="2815" max="2815" width="31.85546875" style="1" customWidth="1"/>
    <col min="2816" max="2816" width="9.7109375" style="1" customWidth="1"/>
    <col min="2817" max="2817" width="0" style="1" hidden="1" customWidth="1"/>
    <col min="2818" max="2821" width="9.7109375" style="1" customWidth="1"/>
    <col min="2822" max="2822" width="0" style="1" hidden="1" customWidth="1"/>
    <col min="2823" max="2823" width="9.7109375" style="1" customWidth="1"/>
    <col min="2824" max="2824" width="10.85546875" style="1" customWidth="1"/>
    <col min="2825" max="2826" width="10.7109375" style="1" customWidth="1"/>
    <col min="2827" max="2827" width="9.7109375" style="1" customWidth="1"/>
    <col min="2828" max="2828" width="10.7109375" style="1" customWidth="1"/>
    <col min="2829" max="2829" width="9.7109375" style="1" customWidth="1"/>
    <col min="2830" max="2830" width="10.7109375" style="1" customWidth="1"/>
    <col min="2831" max="2831" width="14" style="1" customWidth="1"/>
    <col min="2832" max="2832" width="5.42578125" style="1" customWidth="1"/>
    <col min="2833" max="3070" width="9.140625" style="1"/>
    <col min="3071" max="3071" width="31.85546875" style="1" customWidth="1"/>
    <col min="3072" max="3072" width="9.7109375" style="1" customWidth="1"/>
    <col min="3073" max="3073" width="0" style="1" hidden="1" customWidth="1"/>
    <col min="3074" max="3077" width="9.7109375" style="1" customWidth="1"/>
    <col min="3078" max="3078" width="0" style="1" hidden="1" customWidth="1"/>
    <col min="3079" max="3079" width="9.7109375" style="1" customWidth="1"/>
    <col min="3080" max="3080" width="10.85546875" style="1" customWidth="1"/>
    <col min="3081" max="3082" width="10.7109375" style="1" customWidth="1"/>
    <col min="3083" max="3083" width="9.7109375" style="1" customWidth="1"/>
    <col min="3084" max="3084" width="10.7109375" style="1" customWidth="1"/>
    <col min="3085" max="3085" width="9.7109375" style="1" customWidth="1"/>
    <col min="3086" max="3086" width="10.7109375" style="1" customWidth="1"/>
    <col min="3087" max="3087" width="14" style="1" customWidth="1"/>
    <col min="3088" max="3088" width="5.42578125" style="1" customWidth="1"/>
    <col min="3089" max="3326" width="9.140625" style="1"/>
    <col min="3327" max="3327" width="31.85546875" style="1" customWidth="1"/>
    <col min="3328" max="3328" width="9.7109375" style="1" customWidth="1"/>
    <col min="3329" max="3329" width="0" style="1" hidden="1" customWidth="1"/>
    <col min="3330" max="3333" width="9.7109375" style="1" customWidth="1"/>
    <col min="3334" max="3334" width="0" style="1" hidden="1" customWidth="1"/>
    <col min="3335" max="3335" width="9.7109375" style="1" customWidth="1"/>
    <col min="3336" max="3336" width="10.85546875" style="1" customWidth="1"/>
    <col min="3337" max="3338" width="10.7109375" style="1" customWidth="1"/>
    <col min="3339" max="3339" width="9.7109375" style="1" customWidth="1"/>
    <col min="3340" max="3340" width="10.7109375" style="1" customWidth="1"/>
    <col min="3341" max="3341" width="9.7109375" style="1" customWidth="1"/>
    <col min="3342" max="3342" width="10.7109375" style="1" customWidth="1"/>
    <col min="3343" max="3343" width="14" style="1" customWidth="1"/>
    <col min="3344" max="3344" width="5.42578125" style="1" customWidth="1"/>
    <col min="3345" max="3582" width="9.140625" style="1"/>
    <col min="3583" max="3583" width="31.85546875" style="1" customWidth="1"/>
    <col min="3584" max="3584" width="9.7109375" style="1" customWidth="1"/>
    <col min="3585" max="3585" width="0" style="1" hidden="1" customWidth="1"/>
    <col min="3586" max="3589" width="9.7109375" style="1" customWidth="1"/>
    <col min="3590" max="3590" width="0" style="1" hidden="1" customWidth="1"/>
    <col min="3591" max="3591" width="9.7109375" style="1" customWidth="1"/>
    <col min="3592" max="3592" width="10.85546875" style="1" customWidth="1"/>
    <col min="3593" max="3594" width="10.7109375" style="1" customWidth="1"/>
    <col min="3595" max="3595" width="9.7109375" style="1" customWidth="1"/>
    <col min="3596" max="3596" width="10.7109375" style="1" customWidth="1"/>
    <col min="3597" max="3597" width="9.7109375" style="1" customWidth="1"/>
    <col min="3598" max="3598" width="10.7109375" style="1" customWidth="1"/>
    <col min="3599" max="3599" width="14" style="1" customWidth="1"/>
    <col min="3600" max="3600" width="5.42578125" style="1" customWidth="1"/>
    <col min="3601" max="3838" width="9.140625" style="1"/>
    <col min="3839" max="3839" width="31.85546875" style="1" customWidth="1"/>
    <col min="3840" max="3840" width="9.7109375" style="1" customWidth="1"/>
    <col min="3841" max="3841" width="0" style="1" hidden="1" customWidth="1"/>
    <col min="3842" max="3845" width="9.7109375" style="1" customWidth="1"/>
    <col min="3846" max="3846" width="0" style="1" hidden="1" customWidth="1"/>
    <col min="3847" max="3847" width="9.7109375" style="1" customWidth="1"/>
    <col min="3848" max="3848" width="10.85546875" style="1" customWidth="1"/>
    <col min="3849" max="3850" width="10.7109375" style="1" customWidth="1"/>
    <col min="3851" max="3851" width="9.7109375" style="1" customWidth="1"/>
    <col min="3852" max="3852" width="10.7109375" style="1" customWidth="1"/>
    <col min="3853" max="3853" width="9.7109375" style="1" customWidth="1"/>
    <col min="3854" max="3854" width="10.7109375" style="1" customWidth="1"/>
    <col min="3855" max="3855" width="14" style="1" customWidth="1"/>
    <col min="3856" max="3856" width="5.42578125" style="1" customWidth="1"/>
    <col min="3857" max="4094" width="9.140625" style="1"/>
    <col min="4095" max="4095" width="31.85546875" style="1" customWidth="1"/>
    <col min="4096" max="4096" width="9.7109375" style="1" customWidth="1"/>
    <col min="4097" max="4097" width="0" style="1" hidden="1" customWidth="1"/>
    <col min="4098" max="4101" width="9.7109375" style="1" customWidth="1"/>
    <col min="4102" max="4102" width="0" style="1" hidden="1" customWidth="1"/>
    <col min="4103" max="4103" width="9.7109375" style="1" customWidth="1"/>
    <col min="4104" max="4104" width="10.85546875" style="1" customWidth="1"/>
    <col min="4105" max="4106" width="10.7109375" style="1" customWidth="1"/>
    <col min="4107" max="4107" width="9.7109375" style="1" customWidth="1"/>
    <col min="4108" max="4108" width="10.7109375" style="1" customWidth="1"/>
    <col min="4109" max="4109" width="9.7109375" style="1" customWidth="1"/>
    <col min="4110" max="4110" width="10.7109375" style="1" customWidth="1"/>
    <col min="4111" max="4111" width="14" style="1" customWidth="1"/>
    <col min="4112" max="4112" width="5.42578125" style="1" customWidth="1"/>
    <col min="4113" max="4350" width="9.140625" style="1"/>
    <col min="4351" max="4351" width="31.85546875" style="1" customWidth="1"/>
    <col min="4352" max="4352" width="9.7109375" style="1" customWidth="1"/>
    <col min="4353" max="4353" width="0" style="1" hidden="1" customWidth="1"/>
    <col min="4354" max="4357" width="9.7109375" style="1" customWidth="1"/>
    <col min="4358" max="4358" width="0" style="1" hidden="1" customWidth="1"/>
    <col min="4359" max="4359" width="9.7109375" style="1" customWidth="1"/>
    <col min="4360" max="4360" width="10.85546875" style="1" customWidth="1"/>
    <col min="4361" max="4362" width="10.7109375" style="1" customWidth="1"/>
    <col min="4363" max="4363" width="9.7109375" style="1" customWidth="1"/>
    <col min="4364" max="4364" width="10.7109375" style="1" customWidth="1"/>
    <col min="4365" max="4365" width="9.7109375" style="1" customWidth="1"/>
    <col min="4366" max="4366" width="10.7109375" style="1" customWidth="1"/>
    <col min="4367" max="4367" width="14" style="1" customWidth="1"/>
    <col min="4368" max="4368" width="5.42578125" style="1" customWidth="1"/>
    <col min="4369" max="4606" width="9.140625" style="1"/>
    <col min="4607" max="4607" width="31.85546875" style="1" customWidth="1"/>
    <col min="4608" max="4608" width="9.7109375" style="1" customWidth="1"/>
    <col min="4609" max="4609" width="0" style="1" hidden="1" customWidth="1"/>
    <col min="4610" max="4613" width="9.7109375" style="1" customWidth="1"/>
    <col min="4614" max="4614" width="0" style="1" hidden="1" customWidth="1"/>
    <col min="4615" max="4615" width="9.7109375" style="1" customWidth="1"/>
    <col min="4616" max="4616" width="10.85546875" style="1" customWidth="1"/>
    <col min="4617" max="4618" width="10.7109375" style="1" customWidth="1"/>
    <col min="4619" max="4619" width="9.7109375" style="1" customWidth="1"/>
    <col min="4620" max="4620" width="10.7109375" style="1" customWidth="1"/>
    <col min="4621" max="4621" width="9.7109375" style="1" customWidth="1"/>
    <col min="4622" max="4622" width="10.7109375" style="1" customWidth="1"/>
    <col min="4623" max="4623" width="14" style="1" customWidth="1"/>
    <col min="4624" max="4624" width="5.42578125" style="1" customWidth="1"/>
    <col min="4625" max="4862" width="9.140625" style="1"/>
    <col min="4863" max="4863" width="31.85546875" style="1" customWidth="1"/>
    <col min="4864" max="4864" width="9.7109375" style="1" customWidth="1"/>
    <col min="4865" max="4865" width="0" style="1" hidden="1" customWidth="1"/>
    <col min="4866" max="4869" width="9.7109375" style="1" customWidth="1"/>
    <col min="4870" max="4870" width="0" style="1" hidden="1" customWidth="1"/>
    <col min="4871" max="4871" width="9.7109375" style="1" customWidth="1"/>
    <col min="4872" max="4872" width="10.85546875" style="1" customWidth="1"/>
    <col min="4873" max="4874" width="10.7109375" style="1" customWidth="1"/>
    <col min="4875" max="4875" width="9.7109375" style="1" customWidth="1"/>
    <col min="4876" max="4876" width="10.7109375" style="1" customWidth="1"/>
    <col min="4877" max="4877" width="9.7109375" style="1" customWidth="1"/>
    <col min="4878" max="4878" width="10.7109375" style="1" customWidth="1"/>
    <col min="4879" max="4879" width="14" style="1" customWidth="1"/>
    <col min="4880" max="4880" width="5.42578125" style="1" customWidth="1"/>
    <col min="4881" max="5118" width="9.140625" style="1"/>
    <col min="5119" max="5119" width="31.85546875" style="1" customWidth="1"/>
    <col min="5120" max="5120" width="9.7109375" style="1" customWidth="1"/>
    <col min="5121" max="5121" width="0" style="1" hidden="1" customWidth="1"/>
    <col min="5122" max="5125" width="9.7109375" style="1" customWidth="1"/>
    <col min="5126" max="5126" width="0" style="1" hidden="1" customWidth="1"/>
    <col min="5127" max="5127" width="9.7109375" style="1" customWidth="1"/>
    <col min="5128" max="5128" width="10.85546875" style="1" customWidth="1"/>
    <col min="5129" max="5130" width="10.7109375" style="1" customWidth="1"/>
    <col min="5131" max="5131" width="9.7109375" style="1" customWidth="1"/>
    <col min="5132" max="5132" width="10.7109375" style="1" customWidth="1"/>
    <col min="5133" max="5133" width="9.7109375" style="1" customWidth="1"/>
    <col min="5134" max="5134" width="10.7109375" style="1" customWidth="1"/>
    <col min="5135" max="5135" width="14" style="1" customWidth="1"/>
    <col min="5136" max="5136" width="5.42578125" style="1" customWidth="1"/>
    <col min="5137" max="5374" width="9.140625" style="1"/>
    <col min="5375" max="5375" width="31.85546875" style="1" customWidth="1"/>
    <col min="5376" max="5376" width="9.7109375" style="1" customWidth="1"/>
    <col min="5377" max="5377" width="0" style="1" hidden="1" customWidth="1"/>
    <col min="5378" max="5381" width="9.7109375" style="1" customWidth="1"/>
    <col min="5382" max="5382" width="0" style="1" hidden="1" customWidth="1"/>
    <col min="5383" max="5383" width="9.7109375" style="1" customWidth="1"/>
    <col min="5384" max="5384" width="10.85546875" style="1" customWidth="1"/>
    <col min="5385" max="5386" width="10.7109375" style="1" customWidth="1"/>
    <col min="5387" max="5387" width="9.7109375" style="1" customWidth="1"/>
    <col min="5388" max="5388" width="10.7109375" style="1" customWidth="1"/>
    <col min="5389" max="5389" width="9.7109375" style="1" customWidth="1"/>
    <col min="5390" max="5390" width="10.7109375" style="1" customWidth="1"/>
    <col min="5391" max="5391" width="14" style="1" customWidth="1"/>
    <col min="5392" max="5392" width="5.42578125" style="1" customWidth="1"/>
    <col min="5393" max="5630" width="9.140625" style="1"/>
    <col min="5631" max="5631" width="31.85546875" style="1" customWidth="1"/>
    <col min="5632" max="5632" width="9.7109375" style="1" customWidth="1"/>
    <col min="5633" max="5633" width="0" style="1" hidden="1" customWidth="1"/>
    <col min="5634" max="5637" width="9.7109375" style="1" customWidth="1"/>
    <col min="5638" max="5638" width="0" style="1" hidden="1" customWidth="1"/>
    <col min="5639" max="5639" width="9.7109375" style="1" customWidth="1"/>
    <col min="5640" max="5640" width="10.85546875" style="1" customWidth="1"/>
    <col min="5641" max="5642" width="10.7109375" style="1" customWidth="1"/>
    <col min="5643" max="5643" width="9.7109375" style="1" customWidth="1"/>
    <col min="5644" max="5644" width="10.7109375" style="1" customWidth="1"/>
    <col min="5645" max="5645" width="9.7109375" style="1" customWidth="1"/>
    <col min="5646" max="5646" width="10.7109375" style="1" customWidth="1"/>
    <col min="5647" max="5647" width="14" style="1" customWidth="1"/>
    <col min="5648" max="5648" width="5.42578125" style="1" customWidth="1"/>
    <col min="5649" max="5886" width="9.140625" style="1"/>
    <col min="5887" max="5887" width="31.85546875" style="1" customWidth="1"/>
    <col min="5888" max="5888" width="9.7109375" style="1" customWidth="1"/>
    <col min="5889" max="5889" width="0" style="1" hidden="1" customWidth="1"/>
    <col min="5890" max="5893" width="9.7109375" style="1" customWidth="1"/>
    <col min="5894" max="5894" width="0" style="1" hidden="1" customWidth="1"/>
    <col min="5895" max="5895" width="9.7109375" style="1" customWidth="1"/>
    <col min="5896" max="5896" width="10.85546875" style="1" customWidth="1"/>
    <col min="5897" max="5898" width="10.7109375" style="1" customWidth="1"/>
    <col min="5899" max="5899" width="9.7109375" style="1" customWidth="1"/>
    <col min="5900" max="5900" width="10.7109375" style="1" customWidth="1"/>
    <col min="5901" max="5901" width="9.7109375" style="1" customWidth="1"/>
    <col min="5902" max="5902" width="10.7109375" style="1" customWidth="1"/>
    <col min="5903" max="5903" width="14" style="1" customWidth="1"/>
    <col min="5904" max="5904" width="5.42578125" style="1" customWidth="1"/>
    <col min="5905" max="6142" width="9.140625" style="1"/>
    <col min="6143" max="6143" width="31.85546875" style="1" customWidth="1"/>
    <col min="6144" max="6144" width="9.7109375" style="1" customWidth="1"/>
    <col min="6145" max="6145" width="0" style="1" hidden="1" customWidth="1"/>
    <col min="6146" max="6149" width="9.7109375" style="1" customWidth="1"/>
    <col min="6150" max="6150" width="0" style="1" hidden="1" customWidth="1"/>
    <col min="6151" max="6151" width="9.7109375" style="1" customWidth="1"/>
    <col min="6152" max="6152" width="10.85546875" style="1" customWidth="1"/>
    <col min="6153" max="6154" width="10.7109375" style="1" customWidth="1"/>
    <col min="6155" max="6155" width="9.7109375" style="1" customWidth="1"/>
    <col min="6156" max="6156" width="10.7109375" style="1" customWidth="1"/>
    <col min="6157" max="6157" width="9.7109375" style="1" customWidth="1"/>
    <col min="6158" max="6158" width="10.7109375" style="1" customWidth="1"/>
    <col min="6159" max="6159" width="14" style="1" customWidth="1"/>
    <col min="6160" max="6160" width="5.42578125" style="1" customWidth="1"/>
    <col min="6161" max="6398" width="9.140625" style="1"/>
    <col min="6399" max="6399" width="31.85546875" style="1" customWidth="1"/>
    <col min="6400" max="6400" width="9.7109375" style="1" customWidth="1"/>
    <col min="6401" max="6401" width="0" style="1" hidden="1" customWidth="1"/>
    <col min="6402" max="6405" width="9.7109375" style="1" customWidth="1"/>
    <col min="6406" max="6406" width="0" style="1" hidden="1" customWidth="1"/>
    <col min="6407" max="6407" width="9.7109375" style="1" customWidth="1"/>
    <col min="6408" max="6408" width="10.85546875" style="1" customWidth="1"/>
    <col min="6409" max="6410" width="10.7109375" style="1" customWidth="1"/>
    <col min="6411" max="6411" width="9.7109375" style="1" customWidth="1"/>
    <col min="6412" max="6412" width="10.7109375" style="1" customWidth="1"/>
    <col min="6413" max="6413" width="9.7109375" style="1" customWidth="1"/>
    <col min="6414" max="6414" width="10.7109375" style="1" customWidth="1"/>
    <col min="6415" max="6415" width="14" style="1" customWidth="1"/>
    <col min="6416" max="6416" width="5.42578125" style="1" customWidth="1"/>
    <col min="6417" max="6654" width="9.140625" style="1"/>
    <col min="6655" max="6655" width="31.85546875" style="1" customWidth="1"/>
    <col min="6656" max="6656" width="9.7109375" style="1" customWidth="1"/>
    <col min="6657" max="6657" width="0" style="1" hidden="1" customWidth="1"/>
    <col min="6658" max="6661" width="9.7109375" style="1" customWidth="1"/>
    <col min="6662" max="6662" width="0" style="1" hidden="1" customWidth="1"/>
    <col min="6663" max="6663" width="9.7109375" style="1" customWidth="1"/>
    <col min="6664" max="6664" width="10.85546875" style="1" customWidth="1"/>
    <col min="6665" max="6666" width="10.7109375" style="1" customWidth="1"/>
    <col min="6667" max="6667" width="9.7109375" style="1" customWidth="1"/>
    <col min="6668" max="6668" width="10.7109375" style="1" customWidth="1"/>
    <col min="6669" max="6669" width="9.7109375" style="1" customWidth="1"/>
    <col min="6670" max="6670" width="10.7109375" style="1" customWidth="1"/>
    <col min="6671" max="6671" width="14" style="1" customWidth="1"/>
    <col min="6672" max="6672" width="5.42578125" style="1" customWidth="1"/>
    <col min="6673" max="6910" width="9.140625" style="1"/>
    <col min="6911" max="6911" width="31.85546875" style="1" customWidth="1"/>
    <col min="6912" max="6912" width="9.7109375" style="1" customWidth="1"/>
    <col min="6913" max="6913" width="0" style="1" hidden="1" customWidth="1"/>
    <col min="6914" max="6917" width="9.7109375" style="1" customWidth="1"/>
    <col min="6918" max="6918" width="0" style="1" hidden="1" customWidth="1"/>
    <col min="6919" max="6919" width="9.7109375" style="1" customWidth="1"/>
    <col min="6920" max="6920" width="10.85546875" style="1" customWidth="1"/>
    <col min="6921" max="6922" width="10.7109375" style="1" customWidth="1"/>
    <col min="6923" max="6923" width="9.7109375" style="1" customWidth="1"/>
    <col min="6924" max="6924" width="10.7109375" style="1" customWidth="1"/>
    <col min="6925" max="6925" width="9.7109375" style="1" customWidth="1"/>
    <col min="6926" max="6926" width="10.7109375" style="1" customWidth="1"/>
    <col min="6927" max="6927" width="14" style="1" customWidth="1"/>
    <col min="6928" max="6928" width="5.42578125" style="1" customWidth="1"/>
    <col min="6929" max="7166" width="9.140625" style="1"/>
    <col min="7167" max="7167" width="31.85546875" style="1" customWidth="1"/>
    <col min="7168" max="7168" width="9.7109375" style="1" customWidth="1"/>
    <col min="7169" max="7169" width="0" style="1" hidden="1" customWidth="1"/>
    <col min="7170" max="7173" width="9.7109375" style="1" customWidth="1"/>
    <col min="7174" max="7174" width="0" style="1" hidden="1" customWidth="1"/>
    <col min="7175" max="7175" width="9.7109375" style="1" customWidth="1"/>
    <col min="7176" max="7176" width="10.85546875" style="1" customWidth="1"/>
    <col min="7177" max="7178" width="10.7109375" style="1" customWidth="1"/>
    <col min="7179" max="7179" width="9.7109375" style="1" customWidth="1"/>
    <col min="7180" max="7180" width="10.7109375" style="1" customWidth="1"/>
    <col min="7181" max="7181" width="9.7109375" style="1" customWidth="1"/>
    <col min="7182" max="7182" width="10.7109375" style="1" customWidth="1"/>
    <col min="7183" max="7183" width="14" style="1" customWidth="1"/>
    <col min="7184" max="7184" width="5.42578125" style="1" customWidth="1"/>
    <col min="7185" max="7422" width="9.140625" style="1"/>
    <col min="7423" max="7423" width="31.85546875" style="1" customWidth="1"/>
    <col min="7424" max="7424" width="9.7109375" style="1" customWidth="1"/>
    <col min="7425" max="7425" width="0" style="1" hidden="1" customWidth="1"/>
    <col min="7426" max="7429" width="9.7109375" style="1" customWidth="1"/>
    <col min="7430" max="7430" width="0" style="1" hidden="1" customWidth="1"/>
    <col min="7431" max="7431" width="9.7109375" style="1" customWidth="1"/>
    <col min="7432" max="7432" width="10.85546875" style="1" customWidth="1"/>
    <col min="7433" max="7434" width="10.7109375" style="1" customWidth="1"/>
    <col min="7435" max="7435" width="9.7109375" style="1" customWidth="1"/>
    <col min="7436" max="7436" width="10.7109375" style="1" customWidth="1"/>
    <col min="7437" max="7437" width="9.7109375" style="1" customWidth="1"/>
    <col min="7438" max="7438" width="10.7109375" style="1" customWidth="1"/>
    <col min="7439" max="7439" width="14" style="1" customWidth="1"/>
    <col min="7440" max="7440" width="5.42578125" style="1" customWidth="1"/>
    <col min="7441" max="7678" width="9.140625" style="1"/>
    <col min="7679" max="7679" width="31.85546875" style="1" customWidth="1"/>
    <col min="7680" max="7680" width="9.7109375" style="1" customWidth="1"/>
    <col min="7681" max="7681" width="0" style="1" hidden="1" customWidth="1"/>
    <col min="7682" max="7685" width="9.7109375" style="1" customWidth="1"/>
    <col min="7686" max="7686" width="0" style="1" hidden="1" customWidth="1"/>
    <col min="7687" max="7687" width="9.7109375" style="1" customWidth="1"/>
    <col min="7688" max="7688" width="10.85546875" style="1" customWidth="1"/>
    <col min="7689" max="7690" width="10.7109375" style="1" customWidth="1"/>
    <col min="7691" max="7691" width="9.7109375" style="1" customWidth="1"/>
    <col min="7692" max="7692" width="10.7109375" style="1" customWidth="1"/>
    <col min="7693" max="7693" width="9.7109375" style="1" customWidth="1"/>
    <col min="7694" max="7694" width="10.7109375" style="1" customWidth="1"/>
    <col min="7695" max="7695" width="14" style="1" customWidth="1"/>
    <col min="7696" max="7696" width="5.42578125" style="1" customWidth="1"/>
    <col min="7697" max="7934" width="9.140625" style="1"/>
    <col min="7935" max="7935" width="31.85546875" style="1" customWidth="1"/>
    <col min="7936" max="7936" width="9.7109375" style="1" customWidth="1"/>
    <col min="7937" max="7937" width="0" style="1" hidden="1" customWidth="1"/>
    <col min="7938" max="7941" width="9.7109375" style="1" customWidth="1"/>
    <col min="7942" max="7942" width="0" style="1" hidden="1" customWidth="1"/>
    <col min="7943" max="7943" width="9.7109375" style="1" customWidth="1"/>
    <col min="7944" max="7944" width="10.85546875" style="1" customWidth="1"/>
    <col min="7945" max="7946" width="10.7109375" style="1" customWidth="1"/>
    <col min="7947" max="7947" width="9.7109375" style="1" customWidth="1"/>
    <col min="7948" max="7948" width="10.7109375" style="1" customWidth="1"/>
    <col min="7949" max="7949" width="9.7109375" style="1" customWidth="1"/>
    <col min="7950" max="7950" width="10.7109375" style="1" customWidth="1"/>
    <col min="7951" max="7951" width="14" style="1" customWidth="1"/>
    <col min="7952" max="7952" width="5.42578125" style="1" customWidth="1"/>
    <col min="7953" max="8190" width="9.140625" style="1"/>
    <col min="8191" max="8191" width="31.85546875" style="1" customWidth="1"/>
    <col min="8192" max="8192" width="9.7109375" style="1" customWidth="1"/>
    <col min="8193" max="8193" width="0" style="1" hidden="1" customWidth="1"/>
    <col min="8194" max="8197" width="9.7109375" style="1" customWidth="1"/>
    <col min="8198" max="8198" width="0" style="1" hidden="1" customWidth="1"/>
    <col min="8199" max="8199" width="9.7109375" style="1" customWidth="1"/>
    <col min="8200" max="8200" width="10.85546875" style="1" customWidth="1"/>
    <col min="8201" max="8202" width="10.7109375" style="1" customWidth="1"/>
    <col min="8203" max="8203" width="9.7109375" style="1" customWidth="1"/>
    <col min="8204" max="8204" width="10.7109375" style="1" customWidth="1"/>
    <col min="8205" max="8205" width="9.7109375" style="1" customWidth="1"/>
    <col min="8206" max="8206" width="10.7109375" style="1" customWidth="1"/>
    <col min="8207" max="8207" width="14" style="1" customWidth="1"/>
    <col min="8208" max="8208" width="5.42578125" style="1" customWidth="1"/>
    <col min="8209" max="8446" width="9.140625" style="1"/>
    <col min="8447" max="8447" width="31.85546875" style="1" customWidth="1"/>
    <col min="8448" max="8448" width="9.7109375" style="1" customWidth="1"/>
    <col min="8449" max="8449" width="0" style="1" hidden="1" customWidth="1"/>
    <col min="8450" max="8453" width="9.7109375" style="1" customWidth="1"/>
    <col min="8454" max="8454" width="0" style="1" hidden="1" customWidth="1"/>
    <col min="8455" max="8455" width="9.7109375" style="1" customWidth="1"/>
    <col min="8456" max="8456" width="10.85546875" style="1" customWidth="1"/>
    <col min="8457" max="8458" width="10.7109375" style="1" customWidth="1"/>
    <col min="8459" max="8459" width="9.7109375" style="1" customWidth="1"/>
    <col min="8460" max="8460" width="10.7109375" style="1" customWidth="1"/>
    <col min="8461" max="8461" width="9.7109375" style="1" customWidth="1"/>
    <col min="8462" max="8462" width="10.7109375" style="1" customWidth="1"/>
    <col min="8463" max="8463" width="14" style="1" customWidth="1"/>
    <col min="8464" max="8464" width="5.42578125" style="1" customWidth="1"/>
    <col min="8465" max="8702" width="9.140625" style="1"/>
    <col min="8703" max="8703" width="31.85546875" style="1" customWidth="1"/>
    <col min="8704" max="8704" width="9.7109375" style="1" customWidth="1"/>
    <col min="8705" max="8705" width="0" style="1" hidden="1" customWidth="1"/>
    <col min="8706" max="8709" width="9.7109375" style="1" customWidth="1"/>
    <col min="8710" max="8710" width="0" style="1" hidden="1" customWidth="1"/>
    <col min="8711" max="8711" width="9.7109375" style="1" customWidth="1"/>
    <col min="8712" max="8712" width="10.85546875" style="1" customWidth="1"/>
    <col min="8713" max="8714" width="10.7109375" style="1" customWidth="1"/>
    <col min="8715" max="8715" width="9.7109375" style="1" customWidth="1"/>
    <col min="8716" max="8716" width="10.7109375" style="1" customWidth="1"/>
    <col min="8717" max="8717" width="9.7109375" style="1" customWidth="1"/>
    <col min="8718" max="8718" width="10.7109375" style="1" customWidth="1"/>
    <col min="8719" max="8719" width="14" style="1" customWidth="1"/>
    <col min="8720" max="8720" width="5.42578125" style="1" customWidth="1"/>
    <col min="8721" max="8958" width="9.140625" style="1"/>
    <col min="8959" max="8959" width="31.85546875" style="1" customWidth="1"/>
    <col min="8960" max="8960" width="9.7109375" style="1" customWidth="1"/>
    <col min="8961" max="8961" width="0" style="1" hidden="1" customWidth="1"/>
    <col min="8962" max="8965" width="9.7109375" style="1" customWidth="1"/>
    <col min="8966" max="8966" width="0" style="1" hidden="1" customWidth="1"/>
    <col min="8967" max="8967" width="9.7109375" style="1" customWidth="1"/>
    <col min="8968" max="8968" width="10.85546875" style="1" customWidth="1"/>
    <col min="8969" max="8970" width="10.7109375" style="1" customWidth="1"/>
    <col min="8971" max="8971" width="9.7109375" style="1" customWidth="1"/>
    <col min="8972" max="8972" width="10.7109375" style="1" customWidth="1"/>
    <col min="8973" max="8973" width="9.7109375" style="1" customWidth="1"/>
    <col min="8974" max="8974" width="10.7109375" style="1" customWidth="1"/>
    <col min="8975" max="8975" width="14" style="1" customWidth="1"/>
    <col min="8976" max="8976" width="5.42578125" style="1" customWidth="1"/>
    <col min="8977" max="9214" width="9.140625" style="1"/>
    <col min="9215" max="9215" width="31.85546875" style="1" customWidth="1"/>
    <col min="9216" max="9216" width="9.7109375" style="1" customWidth="1"/>
    <col min="9217" max="9217" width="0" style="1" hidden="1" customWidth="1"/>
    <col min="9218" max="9221" width="9.7109375" style="1" customWidth="1"/>
    <col min="9222" max="9222" width="0" style="1" hidden="1" customWidth="1"/>
    <col min="9223" max="9223" width="9.7109375" style="1" customWidth="1"/>
    <col min="9224" max="9224" width="10.85546875" style="1" customWidth="1"/>
    <col min="9225" max="9226" width="10.7109375" style="1" customWidth="1"/>
    <col min="9227" max="9227" width="9.7109375" style="1" customWidth="1"/>
    <col min="9228" max="9228" width="10.7109375" style="1" customWidth="1"/>
    <col min="9229" max="9229" width="9.7109375" style="1" customWidth="1"/>
    <col min="9230" max="9230" width="10.7109375" style="1" customWidth="1"/>
    <col min="9231" max="9231" width="14" style="1" customWidth="1"/>
    <col min="9232" max="9232" width="5.42578125" style="1" customWidth="1"/>
    <col min="9233" max="9470" width="9.140625" style="1"/>
    <col min="9471" max="9471" width="31.85546875" style="1" customWidth="1"/>
    <col min="9472" max="9472" width="9.7109375" style="1" customWidth="1"/>
    <col min="9473" max="9473" width="0" style="1" hidden="1" customWidth="1"/>
    <col min="9474" max="9477" width="9.7109375" style="1" customWidth="1"/>
    <col min="9478" max="9478" width="0" style="1" hidden="1" customWidth="1"/>
    <col min="9479" max="9479" width="9.7109375" style="1" customWidth="1"/>
    <col min="9480" max="9480" width="10.85546875" style="1" customWidth="1"/>
    <col min="9481" max="9482" width="10.7109375" style="1" customWidth="1"/>
    <col min="9483" max="9483" width="9.7109375" style="1" customWidth="1"/>
    <col min="9484" max="9484" width="10.7109375" style="1" customWidth="1"/>
    <col min="9485" max="9485" width="9.7109375" style="1" customWidth="1"/>
    <col min="9486" max="9486" width="10.7109375" style="1" customWidth="1"/>
    <col min="9487" max="9487" width="14" style="1" customWidth="1"/>
    <col min="9488" max="9488" width="5.42578125" style="1" customWidth="1"/>
    <col min="9489" max="9726" width="9.140625" style="1"/>
    <col min="9727" max="9727" width="31.85546875" style="1" customWidth="1"/>
    <col min="9728" max="9728" width="9.7109375" style="1" customWidth="1"/>
    <col min="9729" max="9729" width="0" style="1" hidden="1" customWidth="1"/>
    <col min="9730" max="9733" width="9.7109375" style="1" customWidth="1"/>
    <col min="9734" max="9734" width="0" style="1" hidden="1" customWidth="1"/>
    <col min="9735" max="9735" width="9.7109375" style="1" customWidth="1"/>
    <col min="9736" max="9736" width="10.85546875" style="1" customWidth="1"/>
    <col min="9737" max="9738" width="10.7109375" style="1" customWidth="1"/>
    <col min="9739" max="9739" width="9.7109375" style="1" customWidth="1"/>
    <col min="9740" max="9740" width="10.7109375" style="1" customWidth="1"/>
    <col min="9741" max="9741" width="9.7109375" style="1" customWidth="1"/>
    <col min="9742" max="9742" width="10.7109375" style="1" customWidth="1"/>
    <col min="9743" max="9743" width="14" style="1" customWidth="1"/>
    <col min="9744" max="9744" width="5.42578125" style="1" customWidth="1"/>
    <col min="9745" max="9982" width="9.140625" style="1"/>
    <col min="9983" max="9983" width="31.85546875" style="1" customWidth="1"/>
    <col min="9984" max="9984" width="9.7109375" style="1" customWidth="1"/>
    <col min="9985" max="9985" width="0" style="1" hidden="1" customWidth="1"/>
    <col min="9986" max="9989" width="9.7109375" style="1" customWidth="1"/>
    <col min="9990" max="9990" width="0" style="1" hidden="1" customWidth="1"/>
    <col min="9991" max="9991" width="9.7109375" style="1" customWidth="1"/>
    <col min="9992" max="9992" width="10.85546875" style="1" customWidth="1"/>
    <col min="9993" max="9994" width="10.7109375" style="1" customWidth="1"/>
    <col min="9995" max="9995" width="9.7109375" style="1" customWidth="1"/>
    <col min="9996" max="9996" width="10.7109375" style="1" customWidth="1"/>
    <col min="9997" max="9997" width="9.7109375" style="1" customWidth="1"/>
    <col min="9998" max="9998" width="10.7109375" style="1" customWidth="1"/>
    <col min="9999" max="9999" width="14" style="1" customWidth="1"/>
    <col min="10000" max="10000" width="5.42578125" style="1" customWidth="1"/>
    <col min="10001" max="10238" width="9.140625" style="1"/>
    <col min="10239" max="10239" width="31.85546875" style="1" customWidth="1"/>
    <col min="10240" max="10240" width="9.7109375" style="1" customWidth="1"/>
    <col min="10241" max="10241" width="0" style="1" hidden="1" customWidth="1"/>
    <col min="10242" max="10245" width="9.7109375" style="1" customWidth="1"/>
    <col min="10246" max="10246" width="0" style="1" hidden="1" customWidth="1"/>
    <col min="10247" max="10247" width="9.7109375" style="1" customWidth="1"/>
    <col min="10248" max="10248" width="10.85546875" style="1" customWidth="1"/>
    <col min="10249" max="10250" width="10.7109375" style="1" customWidth="1"/>
    <col min="10251" max="10251" width="9.7109375" style="1" customWidth="1"/>
    <col min="10252" max="10252" width="10.7109375" style="1" customWidth="1"/>
    <col min="10253" max="10253" width="9.7109375" style="1" customWidth="1"/>
    <col min="10254" max="10254" width="10.7109375" style="1" customWidth="1"/>
    <col min="10255" max="10255" width="14" style="1" customWidth="1"/>
    <col min="10256" max="10256" width="5.42578125" style="1" customWidth="1"/>
    <col min="10257" max="10494" width="9.140625" style="1"/>
    <col min="10495" max="10495" width="31.85546875" style="1" customWidth="1"/>
    <col min="10496" max="10496" width="9.7109375" style="1" customWidth="1"/>
    <col min="10497" max="10497" width="0" style="1" hidden="1" customWidth="1"/>
    <col min="10498" max="10501" width="9.7109375" style="1" customWidth="1"/>
    <col min="10502" max="10502" width="0" style="1" hidden="1" customWidth="1"/>
    <col min="10503" max="10503" width="9.7109375" style="1" customWidth="1"/>
    <col min="10504" max="10504" width="10.85546875" style="1" customWidth="1"/>
    <col min="10505" max="10506" width="10.7109375" style="1" customWidth="1"/>
    <col min="10507" max="10507" width="9.7109375" style="1" customWidth="1"/>
    <col min="10508" max="10508" width="10.7109375" style="1" customWidth="1"/>
    <col min="10509" max="10509" width="9.7109375" style="1" customWidth="1"/>
    <col min="10510" max="10510" width="10.7109375" style="1" customWidth="1"/>
    <col min="10511" max="10511" width="14" style="1" customWidth="1"/>
    <col min="10512" max="10512" width="5.42578125" style="1" customWidth="1"/>
    <col min="10513" max="10750" width="9.140625" style="1"/>
    <col min="10751" max="10751" width="31.85546875" style="1" customWidth="1"/>
    <col min="10752" max="10752" width="9.7109375" style="1" customWidth="1"/>
    <col min="10753" max="10753" width="0" style="1" hidden="1" customWidth="1"/>
    <col min="10754" max="10757" width="9.7109375" style="1" customWidth="1"/>
    <col min="10758" max="10758" width="0" style="1" hidden="1" customWidth="1"/>
    <col min="10759" max="10759" width="9.7109375" style="1" customWidth="1"/>
    <col min="10760" max="10760" width="10.85546875" style="1" customWidth="1"/>
    <col min="10761" max="10762" width="10.7109375" style="1" customWidth="1"/>
    <col min="10763" max="10763" width="9.7109375" style="1" customWidth="1"/>
    <col min="10764" max="10764" width="10.7109375" style="1" customWidth="1"/>
    <col min="10765" max="10765" width="9.7109375" style="1" customWidth="1"/>
    <col min="10766" max="10766" width="10.7109375" style="1" customWidth="1"/>
    <col min="10767" max="10767" width="14" style="1" customWidth="1"/>
    <col min="10768" max="10768" width="5.42578125" style="1" customWidth="1"/>
    <col min="10769" max="11006" width="9.140625" style="1"/>
    <col min="11007" max="11007" width="31.85546875" style="1" customWidth="1"/>
    <col min="11008" max="11008" width="9.7109375" style="1" customWidth="1"/>
    <col min="11009" max="11009" width="0" style="1" hidden="1" customWidth="1"/>
    <col min="11010" max="11013" width="9.7109375" style="1" customWidth="1"/>
    <col min="11014" max="11014" width="0" style="1" hidden="1" customWidth="1"/>
    <col min="11015" max="11015" width="9.7109375" style="1" customWidth="1"/>
    <col min="11016" max="11016" width="10.85546875" style="1" customWidth="1"/>
    <col min="11017" max="11018" width="10.7109375" style="1" customWidth="1"/>
    <col min="11019" max="11019" width="9.7109375" style="1" customWidth="1"/>
    <col min="11020" max="11020" width="10.7109375" style="1" customWidth="1"/>
    <col min="11021" max="11021" width="9.7109375" style="1" customWidth="1"/>
    <col min="11022" max="11022" width="10.7109375" style="1" customWidth="1"/>
    <col min="11023" max="11023" width="14" style="1" customWidth="1"/>
    <col min="11024" max="11024" width="5.42578125" style="1" customWidth="1"/>
    <col min="11025" max="11262" width="9.140625" style="1"/>
    <col min="11263" max="11263" width="31.85546875" style="1" customWidth="1"/>
    <col min="11264" max="11264" width="9.7109375" style="1" customWidth="1"/>
    <col min="11265" max="11265" width="0" style="1" hidden="1" customWidth="1"/>
    <col min="11266" max="11269" width="9.7109375" style="1" customWidth="1"/>
    <col min="11270" max="11270" width="0" style="1" hidden="1" customWidth="1"/>
    <col min="11271" max="11271" width="9.7109375" style="1" customWidth="1"/>
    <col min="11272" max="11272" width="10.85546875" style="1" customWidth="1"/>
    <col min="11273" max="11274" width="10.7109375" style="1" customWidth="1"/>
    <col min="11275" max="11275" width="9.7109375" style="1" customWidth="1"/>
    <col min="11276" max="11276" width="10.7109375" style="1" customWidth="1"/>
    <col min="11277" max="11277" width="9.7109375" style="1" customWidth="1"/>
    <col min="11278" max="11278" width="10.7109375" style="1" customWidth="1"/>
    <col min="11279" max="11279" width="14" style="1" customWidth="1"/>
    <col min="11280" max="11280" width="5.42578125" style="1" customWidth="1"/>
    <col min="11281" max="11518" width="9.140625" style="1"/>
    <col min="11519" max="11519" width="31.85546875" style="1" customWidth="1"/>
    <col min="11520" max="11520" width="9.7109375" style="1" customWidth="1"/>
    <col min="11521" max="11521" width="0" style="1" hidden="1" customWidth="1"/>
    <col min="11522" max="11525" width="9.7109375" style="1" customWidth="1"/>
    <col min="11526" max="11526" width="0" style="1" hidden="1" customWidth="1"/>
    <col min="11527" max="11527" width="9.7109375" style="1" customWidth="1"/>
    <col min="11528" max="11528" width="10.85546875" style="1" customWidth="1"/>
    <col min="11529" max="11530" width="10.7109375" style="1" customWidth="1"/>
    <col min="11531" max="11531" width="9.7109375" style="1" customWidth="1"/>
    <col min="11532" max="11532" width="10.7109375" style="1" customWidth="1"/>
    <col min="11533" max="11533" width="9.7109375" style="1" customWidth="1"/>
    <col min="11534" max="11534" width="10.7109375" style="1" customWidth="1"/>
    <col min="11535" max="11535" width="14" style="1" customWidth="1"/>
    <col min="11536" max="11536" width="5.42578125" style="1" customWidth="1"/>
    <col min="11537" max="11774" width="9.140625" style="1"/>
    <col min="11775" max="11775" width="31.85546875" style="1" customWidth="1"/>
    <col min="11776" max="11776" width="9.7109375" style="1" customWidth="1"/>
    <col min="11777" max="11777" width="0" style="1" hidden="1" customWidth="1"/>
    <col min="11778" max="11781" width="9.7109375" style="1" customWidth="1"/>
    <col min="11782" max="11782" width="0" style="1" hidden="1" customWidth="1"/>
    <col min="11783" max="11783" width="9.7109375" style="1" customWidth="1"/>
    <col min="11784" max="11784" width="10.85546875" style="1" customWidth="1"/>
    <col min="11785" max="11786" width="10.7109375" style="1" customWidth="1"/>
    <col min="11787" max="11787" width="9.7109375" style="1" customWidth="1"/>
    <col min="11788" max="11788" width="10.7109375" style="1" customWidth="1"/>
    <col min="11789" max="11789" width="9.7109375" style="1" customWidth="1"/>
    <col min="11790" max="11790" width="10.7109375" style="1" customWidth="1"/>
    <col min="11791" max="11791" width="14" style="1" customWidth="1"/>
    <col min="11792" max="11792" width="5.42578125" style="1" customWidth="1"/>
    <col min="11793" max="12030" width="9.140625" style="1"/>
    <col min="12031" max="12031" width="31.85546875" style="1" customWidth="1"/>
    <col min="12032" max="12032" width="9.7109375" style="1" customWidth="1"/>
    <col min="12033" max="12033" width="0" style="1" hidden="1" customWidth="1"/>
    <col min="12034" max="12037" width="9.7109375" style="1" customWidth="1"/>
    <col min="12038" max="12038" width="0" style="1" hidden="1" customWidth="1"/>
    <col min="12039" max="12039" width="9.7109375" style="1" customWidth="1"/>
    <col min="12040" max="12040" width="10.85546875" style="1" customWidth="1"/>
    <col min="12041" max="12042" width="10.7109375" style="1" customWidth="1"/>
    <col min="12043" max="12043" width="9.7109375" style="1" customWidth="1"/>
    <col min="12044" max="12044" width="10.7109375" style="1" customWidth="1"/>
    <col min="12045" max="12045" width="9.7109375" style="1" customWidth="1"/>
    <col min="12046" max="12046" width="10.7109375" style="1" customWidth="1"/>
    <col min="12047" max="12047" width="14" style="1" customWidth="1"/>
    <col min="12048" max="12048" width="5.42578125" style="1" customWidth="1"/>
    <col min="12049" max="12286" width="9.140625" style="1"/>
    <col min="12287" max="12287" width="31.85546875" style="1" customWidth="1"/>
    <col min="12288" max="12288" width="9.7109375" style="1" customWidth="1"/>
    <col min="12289" max="12289" width="0" style="1" hidden="1" customWidth="1"/>
    <col min="12290" max="12293" width="9.7109375" style="1" customWidth="1"/>
    <col min="12294" max="12294" width="0" style="1" hidden="1" customWidth="1"/>
    <col min="12295" max="12295" width="9.7109375" style="1" customWidth="1"/>
    <col min="12296" max="12296" width="10.85546875" style="1" customWidth="1"/>
    <col min="12297" max="12298" width="10.7109375" style="1" customWidth="1"/>
    <col min="12299" max="12299" width="9.7109375" style="1" customWidth="1"/>
    <col min="12300" max="12300" width="10.7109375" style="1" customWidth="1"/>
    <col min="12301" max="12301" width="9.7109375" style="1" customWidth="1"/>
    <col min="12302" max="12302" width="10.7109375" style="1" customWidth="1"/>
    <col min="12303" max="12303" width="14" style="1" customWidth="1"/>
    <col min="12304" max="12304" width="5.42578125" style="1" customWidth="1"/>
    <col min="12305" max="12542" width="9.140625" style="1"/>
    <col min="12543" max="12543" width="31.85546875" style="1" customWidth="1"/>
    <col min="12544" max="12544" width="9.7109375" style="1" customWidth="1"/>
    <col min="12545" max="12545" width="0" style="1" hidden="1" customWidth="1"/>
    <col min="12546" max="12549" width="9.7109375" style="1" customWidth="1"/>
    <col min="12550" max="12550" width="0" style="1" hidden="1" customWidth="1"/>
    <col min="12551" max="12551" width="9.7109375" style="1" customWidth="1"/>
    <col min="12552" max="12552" width="10.85546875" style="1" customWidth="1"/>
    <col min="12553" max="12554" width="10.7109375" style="1" customWidth="1"/>
    <col min="12555" max="12555" width="9.7109375" style="1" customWidth="1"/>
    <col min="12556" max="12556" width="10.7109375" style="1" customWidth="1"/>
    <col min="12557" max="12557" width="9.7109375" style="1" customWidth="1"/>
    <col min="12558" max="12558" width="10.7109375" style="1" customWidth="1"/>
    <col min="12559" max="12559" width="14" style="1" customWidth="1"/>
    <col min="12560" max="12560" width="5.42578125" style="1" customWidth="1"/>
    <col min="12561" max="12798" width="9.140625" style="1"/>
    <col min="12799" max="12799" width="31.85546875" style="1" customWidth="1"/>
    <col min="12800" max="12800" width="9.7109375" style="1" customWidth="1"/>
    <col min="12801" max="12801" width="0" style="1" hidden="1" customWidth="1"/>
    <col min="12802" max="12805" width="9.7109375" style="1" customWidth="1"/>
    <col min="12806" max="12806" width="0" style="1" hidden="1" customWidth="1"/>
    <col min="12807" max="12807" width="9.7109375" style="1" customWidth="1"/>
    <col min="12808" max="12808" width="10.85546875" style="1" customWidth="1"/>
    <col min="12809" max="12810" width="10.7109375" style="1" customWidth="1"/>
    <col min="12811" max="12811" width="9.7109375" style="1" customWidth="1"/>
    <col min="12812" max="12812" width="10.7109375" style="1" customWidth="1"/>
    <col min="12813" max="12813" width="9.7109375" style="1" customWidth="1"/>
    <col min="12814" max="12814" width="10.7109375" style="1" customWidth="1"/>
    <col min="12815" max="12815" width="14" style="1" customWidth="1"/>
    <col min="12816" max="12816" width="5.42578125" style="1" customWidth="1"/>
    <col min="12817" max="13054" width="9.140625" style="1"/>
    <col min="13055" max="13055" width="31.85546875" style="1" customWidth="1"/>
    <col min="13056" max="13056" width="9.7109375" style="1" customWidth="1"/>
    <col min="13057" max="13057" width="0" style="1" hidden="1" customWidth="1"/>
    <col min="13058" max="13061" width="9.7109375" style="1" customWidth="1"/>
    <col min="13062" max="13062" width="0" style="1" hidden="1" customWidth="1"/>
    <col min="13063" max="13063" width="9.7109375" style="1" customWidth="1"/>
    <col min="13064" max="13064" width="10.85546875" style="1" customWidth="1"/>
    <col min="13065" max="13066" width="10.7109375" style="1" customWidth="1"/>
    <col min="13067" max="13067" width="9.7109375" style="1" customWidth="1"/>
    <col min="13068" max="13068" width="10.7109375" style="1" customWidth="1"/>
    <col min="13069" max="13069" width="9.7109375" style="1" customWidth="1"/>
    <col min="13070" max="13070" width="10.7109375" style="1" customWidth="1"/>
    <col min="13071" max="13071" width="14" style="1" customWidth="1"/>
    <col min="13072" max="13072" width="5.42578125" style="1" customWidth="1"/>
    <col min="13073" max="13310" width="9.140625" style="1"/>
    <col min="13311" max="13311" width="31.85546875" style="1" customWidth="1"/>
    <col min="13312" max="13312" width="9.7109375" style="1" customWidth="1"/>
    <col min="13313" max="13313" width="0" style="1" hidden="1" customWidth="1"/>
    <col min="13314" max="13317" width="9.7109375" style="1" customWidth="1"/>
    <col min="13318" max="13318" width="0" style="1" hidden="1" customWidth="1"/>
    <col min="13319" max="13319" width="9.7109375" style="1" customWidth="1"/>
    <col min="13320" max="13320" width="10.85546875" style="1" customWidth="1"/>
    <col min="13321" max="13322" width="10.7109375" style="1" customWidth="1"/>
    <col min="13323" max="13323" width="9.7109375" style="1" customWidth="1"/>
    <col min="13324" max="13324" width="10.7109375" style="1" customWidth="1"/>
    <col min="13325" max="13325" width="9.7109375" style="1" customWidth="1"/>
    <col min="13326" max="13326" width="10.7109375" style="1" customWidth="1"/>
    <col min="13327" max="13327" width="14" style="1" customWidth="1"/>
    <col min="13328" max="13328" width="5.42578125" style="1" customWidth="1"/>
    <col min="13329" max="13566" width="9.140625" style="1"/>
    <col min="13567" max="13567" width="31.85546875" style="1" customWidth="1"/>
    <col min="13568" max="13568" width="9.7109375" style="1" customWidth="1"/>
    <col min="13569" max="13569" width="0" style="1" hidden="1" customWidth="1"/>
    <col min="13570" max="13573" width="9.7109375" style="1" customWidth="1"/>
    <col min="13574" max="13574" width="0" style="1" hidden="1" customWidth="1"/>
    <col min="13575" max="13575" width="9.7109375" style="1" customWidth="1"/>
    <col min="13576" max="13576" width="10.85546875" style="1" customWidth="1"/>
    <col min="13577" max="13578" width="10.7109375" style="1" customWidth="1"/>
    <col min="13579" max="13579" width="9.7109375" style="1" customWidth="1"/>
    <col min="13580" max="13580" width="10.7109375" style="1" customWidth="1"/>
    <col min="13581" max="13581" width="9.7109375" style="1" customWidth="1"/>
    <col min="13582" max="13582" width="10.7109375" style="1" customWidth="1"/>
    <col min="13583" max="13583" width="14" style="1" customWidth="1"/>
    <col min="13584" max="13584" width="5.42578125" style="1" customWidth="1"/>
    <col min="13585" max="13822" width="9.140625" style="1"/>
    <col min="13823" max="13823" width="31.85546875" style="1" customWidth="1"/>
    <col min="13824" max="13824" width="9.7109375" style="1" customWidth="1"/>
    <col min="13825" max="13825" width="0" style="1" hidden="1" customWidth="1"/>
    <col min="13826" max="13829" width="9.7109375" style="1" customWidth="1"/>
    <col min="13830" max="13830" width="0" style="1" hidden="1" customWidth="1"/>
    <col min="13831" max="13831" width="9.7109375" style="1" customWidth="1"/>
    <col min="13832" max="13832" width="10.85546875" style="1" customWidth="1"/>
    <col min="13833" max="13834" width="10.7109375" style="1" customWidth="1"/>
    <col min="13835" max="13835" width="9.7109375" style="1" customWidth="1"/>
    <col min="13836" max="13836" width="10.7109375" style="1" customWidth="1"/>
    <col min="13837" max="13837" width="9.7109375" style="1" customWidth="1"/>
    <col min="13838" max="13838" width="10.7109375" style="1" customWidth="1"/>
    <col min="13839" max="13839" width="14" style="1" customWidth="1"/>
    <col min="13840" max="13840" width="5.42578125" style="1" customWidth="1"/>
    <col min="13841" max="14078" width="9.140625" style="1"/>
    <col min="14079" max="14079" width="31.85546875" style="1" customWidth="1"/>
    <col min="14080" max="14080" width="9.7109375" style="1" customWidth="1"/>
    <col min="14081" max="14081" width="0" style="1" hidden="1" customWidth="1"/>
    <col min="14082" max="14085" width="9.7109375" style="1" customWidth="1"/>
    <col min="14086" max="14086" width="0" style="1" hidden="1" customWidth="1"/>
    <col min="14087" max="14087" width="9.7109375" style="1" customWidth="1"/>
    <col min="14088" max="14088" width="10.85546875" style="1" customWidth="1"/>
    <col min="14089" max="14090" width="10.7109375" style="1" customWidth="1"/>
    <col min="14091" max="14091" width="9.7109375" style="1" customWidth="1"/>
    <col min="14092" max="14092" width="10.7109375" style="1" customWidth="1"/>
    <col min="14093" max="14093" width="9.7109375" style="1" customWidth="1"/>
    <col min="14094" max="14094" width="10.7109375" style="1" customWidth="1"/>
    <col min="14095" max="14095" width="14" style="1" customWidth="1"/>
    <col min="14096" max="14096" width="5.42578125" style="1" customWidth="1"/>
    <col min="14097" max="14334" width="9.140625" style="1"/>
    <col min="14335" max="14335" width="31.85546875" style="1" customWidth="1"/>
    <col min="14336" max="14336" width="9.7109375" style="1" customWidth="1"/>
    <col min="14337" max="14337" width="0" style="1" hidden="1" customWidth="1"/>
    <col min="14338" max="14341" width="9.7109375" style="1" customWidth="1"/>
    <col min="14342" max="14342" width="0" style="1" hidden="1" customWidth="1"/>
    <col min="14343" max="14343" width="9.7109375" style="1" customWidth="1"/>
    <col min="14344" max="14344" width="10.85546875" style="1" customWidth="1"/>
    <col min="14345" max="14346" width="10.7109375" style="1" customWidth="1"/>
    <col min="14347" max="14347" width="9.7109375" style="1" customWidth="1"/>
    <col min="14348" max="14348" width="10.7109375" style="1" customWidth="1"/>
    <col min="14349" max="14349" width="9.7109375" style="1" customWidth="1"/>
    <col min="14350" max="14350" width="10.7109375" style="1" customWidth="1"/>
    <col min="14351" max="14351" width="14" style="1" customWidth="1"/>
    <col min="14352" max="14352" width="5.42578125" style="1" customWidth="1"/>
    <col min="14353" max="14590" width="9.140625" style="1"/>
    <col min="14591" max="14591" width="31.85546875" style="1" customWidth="1"/>
    <col min="14592" max="14592" width="9.7109375" style="1" customWidth="1"/>
    <col min="14593" max="14593" width="0" style="1" hidden="1" customWidth="1"/>
    <col min="14594" max="14597" width="9.7109375" style="1" customWidth="1"/>
    <col min="14598" max="14598" width="0" style="1" hidden="1" customWidth="1"/>
    <col min="14599" max="14599" width="9.7109375" style="1" customWidth="1"/>
    <col min="14600" max="14600" width="10.85546875" style="1" customWidth="1"/>
    <col min="14601" max="14602" width="10.7109375" style="1" customWidth="1"/>
    <col min="14603" max="14603" width="9.7109375" style="1" customWidth="1"/>
    <col min="14604" max="14604" width="10.7109375" style="1" customWidth="1"/>
    <col min="14605" max="14605" width="9.7109375" style="1" customWidth="1"/>
    <col min="14606" max="14606" width="10.7109375" style="1" customWidth="1"/>
    <col min="14607" max="14607" width="14" style="1" customWidth="1"/>
    <col min="14608" max="14608" width="5.42578125" style="1" customWidth="1"/>
    <col min="14609" max="14846" width="9.140625" style="1"/>
    <col min="14847" max="14847" width="31.85546875" style="1" customWidth="1"/>
    <col min="14848" max="14848" width="9.7109375" style="1" customWidth="1"/>
    <col min="14849" max="14849" width="0" style="1" hidden="1" customWidth="1"/>
    <col min="14850" max="14853" width="9.7109375" style="1" customWidth="1"/>
    <col min="14854" max="14854" width="0" style="1" hidden="1" customWidth="1"/>
    <col min="14855" max="14855" width="9.7109375" style="1" customWidth="1"/>
    <col min="14856" max="14856" width="10.85546875" style="1" customWidth="1"/>
    <col min="14857" max="14858" width="10.7109375" style="1" customWidth="1"/>
    <col min="14859" max="14859" width="9.7109375" style="1" customWidth="1"/>
    <col min="14860" max="14860" width="10.7109375" style="1" customWidth="1"/>
    <col min="14861" max="14861" width="9.7109375" style="1" customWidth="1"/>
    <col min="14862" max="14862" width="10.7109375" style="1" customWidth="1"/>
    <col min="14863" max="14863" width="14" style="1" customWidth="1"/>
    <col min="14864" max="14864" width="5.42578125" style="1" customWidth="1"/>
    <col min="14865" max="15102" width="9.140625" style="1"/>
    <col min="15103" max="15103" width="31.85546875" style="1" customWidth="1"/>
    <col min="15104" max="15104" width="9.7109375" style="1" customWidth="1"/>
    <col min="15105" max="15105" width="0" style="1" hidden="1" customWidth="1"/>
    <col min="15106" max="15109" width="9.7109375" style="1" customWidth="1"/>
    <col min="15110" max="15110" width="0" style="1" hidden="1" customWidth="1"/>
    <col min="15111" max="15111" width="9.7109375" style="1" customWidth="1"/>
    <col min="15112" max="15112" width="10.85546875" style="1" customWidth="1"/>
    <col min="15113" max="15114" width="10.7109375" style="1" customWidth="1"/>
    <col min="15115" max="15115" width="9.7109375" style="1" customWidth="1"/>
    <col min="15116" max="15116" width="10.7109375" style="1" customWidth="1"/>
    <col min="15117" max="15117" width="9.7109375" style="1" customWidth="1"/>
    <col min="15118" max="15118" width="10.7109375" style="1" customWidth="1"/>
    <col min="15119" max="15119" width="14" style="1" customWidth="1"/>
    <col min="15120" max="15120" width="5.42578125" style="1" customWidth="1"/>
    <col min="15121" max="15358" width="9.140625" style="1"/>
    <col min="15359" max="15359" width="31.85546875" style="1" customWidth="1"/>
    <col min="15360" max="15360" width="9.7109375" style="1" customWidth="1"/>
    <col min="15361" max="15361" width="0" style="1" hidden="1" customWidth="1"/>
    <col min="15362" max="15365" width="9.7109375" style="1" customWidth="1"/>
    <col min="15366" max="15366" width="0" style="1" hidden="1" customWidth="1"/>
    <col min="15367" max="15367" width="9.7109375" style="1" customWidth="1"/>
    <col min="15368" max="15368" width="10.85546875" style="1" customWidth="1"/>
    <col min="15369" max="15370" width="10.7109375" style="1" customWidth="1"/>
    <col min="15371" max="15371" width="9.7109375" style="1" customWidth="1"/>
    <col min="15372" max="15372" width="10.7109375" style="1" customWidth="1"/>
    <col min="15373" max="15373" width="9.7109375" style="1" customWidth="1"/>
    <col min="15374" max="15374" width="10.7109375" style="1" customWidth="1"/>
    <col min="15375" max="15375" width="14" style="1" customWidth="1"/>
    <col min="15376" max="15376" width="5.42578125" style="1" customWidth="1"/>
    <col min="15377" max="15614" width="9.140625" style="1"/>
    <col min="15615" max="15615" width="31.85546875" style="1" customWidth="1"/>
    <col min="15616" max="15616" width="9.7109375" style="1" customWidth="1"/>
    <col min="15617" max="15617" width="0" style="1" hidden="1" customWidth="1"/>
    <col min="15618" max="15621" width="9.7109375" style="1" customWidth="1"/>
    <col min="15622" max="15622" width="0" style="1" hidden="1" customWidth="1"/>
    <col min="15623" max="15623" width="9.7109375" style="1" customWidth="1"/>
    <col min="15624" max="15624" width="10.85546875" style="1" customWidth="1"/>
    <col min="15625" max="15626" width="10.7109375" style="1" customWidth="1"/>
    <col min="15627" max="15627" width="9.7109375" style="1" customWidth="1"/>
    <col min="15628" max="15628" width="10.7109375" style="1" customWidth="1"/>
    <col min="15629" max="15629" width="9.7109375" style="1" customWidth="1"/>
    <col min="15630" max="15630" width="10.7109375" style="1" customWidth="1"/>
    <col min="15631" max="15631" width="14" style="1" customWidth="1"/>
    <col min="15632" max="15632" width="5.42578125" style="1" customWidth="1"/>
    <col min="15633" max="15870" width="9.140625" style="1"/>
    <col min="15871" max="15871" width="31.85546875" style="1" customWidth="1"/>
    <col min="15872" max="15872" width="9.7109375" style="1" customWidth="1"/>
    <col min="15873" max="15873" width="0" style="1" hidden="1" customWidth="1"/>
    <col min="15874" max="15877" width="9.7109375" style="1" customWidth="1"/>
    <col min="15878" max="15878" width="0" style="1" hidden="1" customWidth="1"/>
    <col min="15879" max="15879" width="9.7109375" style="1" customWidth="1"/>
    <col min="15880" max="15880" width="10.85546875" style="1" customWidth="1"/>
    <col min="15881" max="15882" width="10.7109375" style="1" customWidth="1"/>
    <col min="15883" max="15883" width="9.7109375" style="1" customWidth="1"/>
    <col min="15884" max="15884" width="10.7109375" style="1" customWidth="1"/>
    <col min="15885" max="15885" width="9.7109375" style="1" customWidth="1"/>
    <col min="15886" max="15886" width="10.7109375" style="1" customWidth="1"/>
    <col min="15887" max="15887" width="14" style="1" customWidth="1"/>
    <col min="15888" max="15888" width="5.42578125" style="1" customWidth="1"/>
    <col min="15889" max="16126" width="9.140625" style="1"/>
    <col min="16127" max="16127" width="31.85546875" style="1" customWidth="1"/>
    <col min="16128" max="16128" width="9.7109375" style="1" customWidth="1"/>
    <col min="16129" max="16129" width="0" style="1" hidden="1" customWidth="1"/>
    <col min="16130" max="16133" width="9.7109375" style="1" customWidth="1"/>
    <col min="16134" max="16134" width="0" style="1" hidden="1" customWidth="1"/>
    <col min="16135" max="16135" width="9.7109375" style="1" customWidth="1"/>
    <col min="16136" max="16136" width="10.85546875" style="1" customWidth="1"/>
    <col min="16137" max="16138" width="10.7109375" style="1" customWidth="1"/>
    <col min="16139" max="16139" width="9.7109375" style="1" customWidth="1"/>
    <col min="16140" max="16140" width="10.7109375" style="1" customWidth="1"/>
    <col min="16141" max="16141" width="9.7109375" style="1" customWidth="1"/>
    <col min="16142" max="16142" width="10.7109375" style="1" customWidth="1"/>
    <col min="16143" max="16143" width="14" style="1" customWidth="1"/>
    <col min="16144" max="16144" width="5.42578125" style="1" customWidth="1"/>
    <col min="16145" max="16384" width="9.140625" style="1"/>
  </cols>
  <sheetData>
    <row r="1" spans="1:16" s="32" customFormat="1" ht="20.100000000000001" customHeight="1" x14ac:dyDescent="0.25">
      <c r="A1" s="203" t="s">
        <v>53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6" s="32" customFormat="1" ht="20.100000000000001" customHeight="1" x14ac:dyDescent="0.25">
      <c r="A2" s="203" t="s">
        <v>64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6" customFormat="1" ht="14.2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6" t="s">
        <v>45</v>
      </c>
    </row>
    <row r="4" spans="1:16" s="2" customFormat="1" ht="26.25" customHeight="1" x14ac:dyDescent="0.2">
      <c r="A4" s="42"/>
      <c r="B4" s="43" t="s">
        <v>57</v>
      </c>
      <c r="C4" s="44" t="s">
        <v>47</v>
      </c>
      <c r="D4" s="45" t="s">
        <v>2</v>
      </c>
      <c r="E4" s="45" t="s">
        <v>3</v>
      </c>
      <c r="F4" s="46" t="s">
        <v>4</v>
      </c>
      <c r="G4" s="45" t="s">
        <v>5</v>
      </c>
      <c r="H4" s="45" t="s">
        <v>58</v>
      </c>
      <c r="I4" s="45" t="s">
        <v>59</v>
      </c>
      <c r="J4" s="45" t="s">
        <v>8</v>
      </c>
      <c r="K4" s="45" t="s">
        <v>50</v>
      </c>
      <c r="L4" s="45" t="s">
        <v>9</v>
      </c>
      <c r="M4" s="45" t="s">
        <v>10</v>
      </c>
      <c r="N4" s="45" t="s">
        <v>11</v>
      </c>
      <c r="O4" s="47" t="s">
        <v>12</v>
      </c>
    </row>
    <row r="5" spans="1:16" ht="3.75" customHeight="1" x14ac:dyDescent="0.2">
      <c r="A5" s="48"/>
      <c r="B5" s="49"/>
      <c r="C5" s="50"/>
      <c r="D5" s="51"/>
      <c r="E5" s="52"/>
      <c r="F5" s="52"/>
      <c r="G5" s="51"/>
      <c r="H5" s="51"/>
      <c r="I5" s="51"/>
      <c r="J5" s="51"/>
      <c r="K5" s="53"/>
      <c r="L5" s="51"/>
      <c r="M5" s="51"/>
      <c r="N5" s="54"/>
      <c r="O5" s="55"/>
    </row>
    <row r="6" spans="1:16" ht="15" customHeight="1" x14ac:dyDescent="0.2">
      <c r="A6" s="56" t="s">
        <v>13</v>
      </c>
      <c r="B6" s="57">
        <v>113.61</v>
      </c>
      <c r="C6" s="58">
        <v>95.174000000000007</v>
      </c>
      <c r="D6" s="59">
        <v>0</v>
      </c>
      <c r="E6" s="58">
        <v>1E-3</v>
      </c>
      <c r="F6" s="58">
        <v>3089.6120000000001</v>
      </c>
      <c r="G6" s="59">
        <v>19.693000000000001</v>
      </c>
      <c r="H6" s="59">
        <v>2883.8560000000002</v>
      </c>
      <c r="I6" s="60">
        <v>359415.54800000001</v>
      </c>
      <c r="J6" s="59">
        <v>0</v>
      </c>
      <c r="K6" s="58">
        <v>4757.6400000000003</v>
      </c>
      <c r="L6" s="59">
        <v>1646.0440000000001</v>
      </c>
      <c r="M6" s="59">
        <v>8478.27</v>
      </c>
      <c r="N6" s="58">
        <v>698.98099999999999</v>
      </c>
      <c r="O6" s="61">
        <f t="shared" ref="O6:O36" si="0">SUM(B6:N6)</f>
        <v>381198.42900000006</v>
      </c>
      <c r="P6" s="3"/>
    </row>
    <row r="7" spans="1:16" ht="15" customHeight="1" x14ac:dyDescent="0.2">
      <c r="A7" s="56" t="s">
        <v>14</v>
      </c>
      <c r="B7" s="57">
        <v>0</v>
      </c>
      <c r="C7" s="58">
        <v>0</v>
      </c>
      <c r="D7" s="59">
        <v>28000</v>
      </c>
      <c r="E7" s="58">
        <v>10636.048000000001</v>
      </c>
      <c r="F7" s="58">
        <v>0</v>
      </c>
      <c r="G7" s="59">
        <v>60920</v>
      </c>
      <c r="H7" s="59">
        <v>67771.53</v>
      </c>
      <c r="I7" s="60">
        <v>158434.23999999999</v>
      </c>
      <c r="J7" s="59">
        <v>0</v>
      </c>
      <c r="K7" s="58">
        <v>55575</v>
      </c>
      <c r="L7" s="59">
        <v>0</v>
      </c>
      <c r="M7" s="59">
        <v>56445.375</v>
      </c>
      <c r="N7" s="58">
        <v>65739.972999999998</v>
      </c>
      <c r="O7" s="61">
        <f t="shared" si="0"/>
        <v>503522.16599999997</v>
      </c>
      <c r="P7" s="3"/>
    </row>
    <row r="8" spans="1:16" ht="15" customHeight="1" x14ac:dyDescent="0.2">
      <c r="A8" s="56" t="s">
        <v>15</v>
      </c>
      <c r="B8" s="57">
        <v>0</v>
      </c>
      <c r="C8" s="62">
        <v>0</v>
      </c>
      <c r="D8" s="59">
        <v>18250</v>
      </c>
      <c r="E8" s="58">
        <v>0</v>
      </c>
      <c r="F8" s="58">
        <v>0</v>
      </c>
      <c r="G8" s="59">
        <v>0</v>
      </c>
      <c r="H8" s="59">
        <v>0</v>
      </c>
      <c r="I8" s="63">
        <v>74000</v>
      </c>
      <c r="J8" s="59">
        <v>0</v>
      </c>
      <c r="K8" s="58">
        <v>0</v>
      </c>
      <c r="L8" s="59">
        <v>0</v>
      </c>
      <c r="M8" s="59">
        <v>45899.216</v>
      </c>
      <c r="N8" s="58">
        <v>0</v>
      </c>
      <c r="O8" s="61">
        <f t="shared" si="0"/>
        <v>138149.21600000001</v>
      </c>
      <c r="P8" s="3"/>
    </row>
    <row r="9" spans="1:16" ht="15" customHeight="1" x14ac:dyDescent="0.2">
      <c r="A9" s="56" t="s">
        <v>16</v>
      </c>
      <c r="B9" s="57">
        <v>200.501</v>
      </c>
      <c r="C9" s="58">
        <v>338.57900000000001</v>
      </c>
      <c r="D9" s="59">
        <v>9652.1620000000003</v>
      </c>
      <c r="E9" s="58">
        <v>1332.4929999999999</v>
      </c>
      <c r="F9" s="58">
        <v>3407.0990000000002</v>
      </c>
      <c r="G9" s="59">
        <v>7256.8739999999998</v>
      </c>
      <c r="H9" s="59">
        <v>15185.674999999999</v>
      </c>
      <c r="I9" s="63">
        <v>68784.986000000004</v>
      </c>
      <c r="J9" s="59">
        <v>6616.1880000000001</v>
      </c>
      <c r="K9" s="58">
        <v>9984.0030000000006</v>
      </c>
      <c r="L9" s="59">
        <v>1819.8040000000001</v>
      </c>
      <c r="M9" s="59">
        <v>7872.2640000000001</v>
      </c>
      <c r="N9" s="58">
        <v>31824.806</v>
      </c>
      <c r="O9" s="61">
        <f t="shared" si="0"/>
        <v>164275.43400000001</v>
      </c>
      <c r="P9" s="3"/>
    </row>
    <row r="10" spans="1:16" ht="15" customHeight="1" x14ac:dyDescent="0.2">
      <c r="A10" s="56" t="s">
        <v>17</v>
      </c>
      <c r="B10" s="57">
        <v>0</v>
      </c>
      <c r="C10" s="58">
        <v>1</v>
      </c>
      <c r="D10" s="59">
        <v>15000</v>
      </c>
      <c r="E10" s="58">
        <v>0</v>
      </c>
      <c r="F10" s="58">
        <v>0</v>
      </c>
      <c r="G10" s="59">
        <v>0</v>
      </c>
      <c r="H10" s="59">
        <v>115813.125</v>
      </c>
      <c r="I10" s="63">
        <v>208042.26300000001</v>
      </c>
      <c r="J10" s="59">
        <v>0</v>
      </c>
      <c r="K10" s="58">
        <v>0</v>
      </c>
      <c r="L10" s="59">
        <v>200937.198</v>
      </c>
      <c r="M10" s="59">
        <v>0</v>
      </c>
      <c r="N10" s="58">
        <v>366501.88900000002</v>
      </c>
      <c r="O10" s="61">
        <f t="shared" si="0"/>
        <v>906295.47500000009</v>
      </c>
      <c r="P10" s="3"/>
    </row>
    <row r="11" spans="1:16" ht="15" customHeight="1" x14ac:dyDescent="0.2">
      <c r="A11" s="56" t="s">
        <v>18</v>
      </c>
      <c r="B11" s="57">
        <v>0</v>
      </c>
      <c r="C11" s="58">
        <v>0</v>
      </c>
      <c r="D11" s="59">
        <v>21200.687999999998</v>
      </c>
      <c r="E11" s="58">
        <v>673.71100000000001</v>
      </c>
      <c r="F11" s="58">
        <v>0</v>
      </c>
      <c r="G11" s="59">
        <v>12.555</v>
      </c>
      <c r="H11" s="59">
        <v>27658.528999999999</v>
      </c>
      <c r="I11" s="63">
        <v>478380.52799999999</v>
      </c>
      <c r="J11" s="59">
        <v>0</v>
      </c>
      <c r="K11" s="58">
        <v>0</v>
      </c>
      <c r="L11" s="59">
        <v>0</v>
      </c>
      <c r="M11" s="59">
        <v>26939.319</v>
      </c>
      <c r="N11" s="58">
        <v>279803.05499999999</v>
      </c>
      <c r="O11" s="61">
        <f t="shared" si="0"/>
        <v>834668.38500000001</v>
      </c>
      <c r="P11" s="3"/>
    </row>
    <row r="12" spans="1:16" ht="15" customHeight="1" x14ac:dyDescent="0.2">
      <c r="A12" s="56" t="s">
        <v>19</v>
      </c>
      <c r="B12" s="57">
        <v>0</v>
      </c>
      <c r="C12" s="58">
        <v>0</v>
      </c>
      <c r="D12" s="59">
        <v>13002.5</v>
      </c>
      <c r="E12" s="58">
        <v>34265.042999999998</v>
      </c>
      <c r="F12" s="58">
        <v>0</v>
      </c>
      <c r="G12" s="59">
        <v>731.99800000000005</v>
      </c>
      <c r="H12" s="59">
        <v>4518.1000000000004</v>
      </c>
      <c r="I12" s="63">
        <v>0</v>
      </c>
      <c r="J12" s="59">
        <v>0</v>
      </c>
      <c r="K12" s="58">
        <v>0</v>
      </c>
      <c r="L12" s="59">
        <v>0</v>
      </c>
      <c r="M12" s="59">
        <v>9503.6640000000007</v>
      </c>
      <c r="N12" s="58">
        <v>11614.026</v>
      </c>
      <c r="O12" s="61">
        <f t="shared" si="0"/>
        <v>73635.330999999991</v>
      </c>
      <c r="P12" s="3"/>
    </row>
    <row r="13" spans="1:16" ht="15" customHeight="1" x14ac:dyDescent="0.2">
      <c r="A13" s="56" t="s">
        <v>20</v>
      </c>
      <c r="B13" s="57">
        <v>0</v>
      </c>
      <c r="C13" s="58">
        <v>0</v>
      </c>
      <c r="D13" s="59">
        <v>0</v>
      </c>
      <c r="E13" s="58">
        <v>0</v>
      </c>
      <c r="F13" s="58">
        <v>0</v>
      </c>
      <c r="G13" s="59">
        <v>0</v>
      </c>
      <c r="H13" s="59">
        <v>13040.282999999999</v>
      </c>
      <c r="I13" s="63">
        <v>54023.167999999998</v>
      </c>
      <c r="J13" s="59">
        <v>0</v>
      </c>
      <c r="K13" s="58">
        <v>0</v>
      </c>
      <c r="L13" s="59">
        <v>0</v>
      </c>
      <c r="M13" s="59">
        <v>67310.752999999997</v>
      </c>
      <c r="N13" s="58">
        <v>380949.49599999998</v>
      </c>
      <c r="O13" s="61">
        <f t="shared" si="0"/>
        <v>515323.69999999995</v>
      </c>
      <c r="P13" s="3"/>
    </row>
    <row r="14" spans="1:16" ht="15" customHeight="1" x14ac:dyDescent="0.2">
      <c r="A14" s="56" t="s">
        <v>21</v>
      </c>
      <c r="B14" s="57">
        <v>0</v>
      </c>
      <c r="C14" s="58">
        <v>0</v>
      </c>
      <c r="D14" s="59">
        <v>0</v>
      </c>
      <c r="E14" s="58">
        <v>4034.6149999999998</v>
      </c>
      <c r="F14" s="58">
        <v>0</v>
      </c>
      <c r="G14" s="59">
        <v>0</v>
      </c>
      <c r="H14" s="59">
        <v>74252.046000000002</v>
      </c>
      <c r="I14" s="63">
        <v>25853.134999999998</v>
      </c>
      <c r="J14" s="59">
        <v>0</v>
      </c>
      <c r="K14" s="58">
        <v>0</v>
      </c>
      <c r="L14" s="59">
        <v>0</v>
      </c>
      <c r="M14" s="59">
        <v>16219.207</v>
      </c>
      <c r="N14" s="58">
        <v>0</v>
      </c>
      <c r="O14" s="61">
        <f t="shared" si="0"/>
        <v>120359.003</v>
      </c>
      <c r="P14" s="3"/>
    </row>
    <row r="15" spans="1:16" ht="15" customHeight="1" x14ac:dyDescent="0.2">
      <c r="A15" s="56" t="s">
        <v>22</v>
      </c>
      <c r="B15" s="57">
        <v>0</v>
      </c>
      <c r="C15" s="58">
        <v>0</v>
      </c>
      <c r="D15" s="59">
        <v>0</v>
      </c>
      <c r="E15" s="58">
        <v>0</v>
      </c>
      <c r="F15" s="58">
        <v>0</v>
      </c>
      <c r="G15" s="59">
        <v>0</v>
      </c>
      <c r="H15" s="59">
        <v>0</v>
      </c>
      <c r="I15" s="63">
        <v>4903.05</v>
      </c>
      <c r="J15" s="59">
        <v>20936.542000000001</v>
      </c>
      <c r="K15" s="58">
        <v>31533.667000000001</v>
      </c>
      <c r="L15" s="59">
        <v>218080.508</v>
      </c>
      <c r="M15" s="59">
        <v>14893.23</v>
      </c>
      <c r="N15" s="58">
        <v>118325.023</v>
      </c>
      <c r="O15" s="61">
        <f t="shared" si="0"/>
        <v>408672.01999999996</v>
      </c>
      <c r="P15" s="3"/>
    </row>
    <row r="16" spans="1:16" ht="15" customHeight="1" x14ac:dyDescent="0.2">
      <c r="A16" s="56" t="s">
        <v>23</v>
      </c>
      <c r="B16" s="57">
        <v>0</v>
      </c>
      <c r="C16" s="58">
        <v>0</v>
      </c>
      <c r="D16" s="59">
        <v>5248.17</v>
      </c>
      <c r="E16" s="58">
        <v>815.73800000000006</v>
      </c>
      <c r="F16" s="58">
        <v>0</v>
      </c>
      <c r="G16" s="59">
        <v>0</v>
      </c>
      <c r="H16" s="59">
        <v>116495.84299999999</v>
      </c>
      <c r="I16" s="63">
        <v>90112.100999999995</v>
      </c>
      <c r="J16" s="59">
        <v>0</v>
      </c>
      <c r="K16" s="58">
        <v>0</v>
      </c>
      <c r="L16" s="59">
        <v>0</v>
      </c>
      <c r="M16" s="59">
        <v>93605.887000000002</v>
      </c>
      <c r="N16" s="58">
        <v>79452.513000000006</v>
      </c>
      <c r="O16" s="61">
        <f t="shared" si="0"/>
        <v>385730.25199999998</v>
      </c>
      <c r="P16" s="3"/>
    </row>
    <row r="17" spans="1:16" ht="15" customHeight="1" x14ac:dyDescent="0.2">
      <c r="A17" s="56" t="s">
        <v>24</v>
      </c>
      <c r="B17" s="57">
        <v>0</v>
      </c>
      <c r="C17" s="58">
        <v>0</v>
      </c>
      <c r="D17" s="59">
        <v>0</v>
      </c>
      <c r="E17" s="58">
        <v>0</v>
      </c>
      <c r="F17" s="58">
        <v>0</v>
      </c>
      <c r="G17" s="59">
        <v>0</v>
      </c>
      <c r="H17" s="59">
        <v>0</v>
      </c>
      <c r="I17" s="63">
        <v>25539.69</v>
      </c>
      <c r="J17" s="59">
        <v>0</v>
      </c>
      <c r="K17" s="58">
        <v>0</v>
      </c>
      <c r="L17" s="59">
        <v>0</v>
      </c>
      <c r="M17" s="59">
        <v>0</v>
      </c>
      <c r="N17" s="58">
        <v>148202.90100000001</v>
      </c>
      <c r="O17" s="61">
        <f t="shared" si="0"/>
        <v>173742.59100000001</v>
      </c>
      <c r="P17" s="3"/>
    </row>
    <row r="18" spans="1:16" ht="15" customHeight="1" x14ac:dyDescent="0.2">
      <c r="A18" s="56" t="s">
        <v>25</v>
      </c>
      <c r="B18" s="57">
        <v>0</v>
      </c>
      <c r="C18" s="58">
        <v>0</v>
      </c>
      <c r="D18" s="59">
        <v>0</v>
      </c>
      <c r="E18" s="58">
        <v>0</v>
      </c>
      <c r="F18" s="58">
        <v>0</v>
      </c>
      <c r="G18" s="59">
        <v>0</v>
      </c>
      <c r="H18" s="59">
        <v>0</v>
      </c>
      <c r="I18" s="63">
        <v>2215.384</v>
      </c>
      <c r="J18" s="59">
        <v>0</v>
      </c>
      <c r="K18" s="58">
        <v>0</v>
      </c>
      <c r="L18" s="59">
        <v>0</v>
      </c>
      <c r="M18" s="59">
        <v>0</v>
      </c>
      <c r="N18" s="58">
        <v>0</v>
      </c>
      <c r="O18" s="61">
        <f t="shared" si="0"/>
        <v>2215.384</v>
      </c>
      <c r="P18" s="3"/>
    </row>
    <row r="19" spans="1:16" ht="15" customHeight="1" x14ac:dyDescent="0.2">
      <c r="A19" s="56" t="s">
        <v>26</v>
      </c>
      <c r="B19" s="57">
        <v>0</v>
      </c>
      <c r="C19" s="58">
        <v>0</v>
      </c>
      <c r="D19" s="59">
        <v>0</v>
      </c>
      <c r="E19" s="58">
        <v>0</v>
      </c>
      <c r="F19" s="58">
        <v>0</v>
      </c>
      <c r="G19" s="59">
        <v>0</v>
      </c>
      <c r="H19" s="59">
        <v>0</v>
      </c>
      <c r="I19" s="63">
        <v>0</v>
      </c>
      <c r="J19" s="59">
        <v>0</v>
      </c>
      <c r="K19" s="58">
        <v>0</v>
      </c>
      <c r="L19" s="59">
        <v>0</v>
      </c>
      <c r="M19" s="59">
        <v>0</v>
      </c>
      <c r="N19" s="58">
        <v>0</v>
      </c>
      <c r="O19" s="61">
        <f t="shared" si="0"/>
        <v>0</v>
      </c>
      <c r="P19" s="3"/>
    </row>
    <row r="20" spans="1:16" ht="15" customHeight="1" x14ac:dyDescent="0.2">
      <c r="A20" s="56" t="s">
        <v>27</v>
      </c>
      <c r="B20" s="57">
        <v>0</v>
      </c>
      <c r="C20" s="58">
        <v>0</v>
      </c>
      <c r="D20" s="59">
        <v>0</v>
      </c>
      <c r="E20" s="58">
        <v>0</v>
      </c>
      <c r="F20" s="58">
        <v>0</v>
      </c>
      <c r="G20" s="59">
        <v>0</v>
      </c>
      <c r="H20" s="59">
        <v>0</v>
      </c>
      <c r="I20" s="63">
        <v>194376.943</v>
      </c>
      <c r="J20" s="59">
        <v>0</v>
      </c>
      <c r="K20" s="58">
        <v>0</v>
      </c>
      <c r="L20" s="59">
        <v>7145.0510000000004</v>
      </c>
      <c r="M20" s="59">
        <v>197.11600000000001</v>
      </c>
      <c r="N20" s="58">
        <v>2618.86</v>
      </c>
      <c r="O20" s="61">
        <f t="shared" si="0"/>
        <v>204337.97</v>
      </c>
      <c r="P20" s="3"/>
    </row>
    <row r="21" spans="1:16" ht="15" customHeight="1" x14ac:dyDescent="0.2">
      <c r="A21" s="56" t="s">
        <v>28</v>
      </c>
      <c r="B21" s="57">
        <v>0</v>
      </c>
      <c r="C21" s="58">
        <v>0</v>
      </c>
      <c r="D21" s="59">
        <v>369.1</v>
      </c>
      <c r="E21" s="58">
        <v>373.88600000000002</v>
      </c>
      <c r="F21" s="58">
        <v>0</v>
      </c>
      <c r="G21" s="59">
        <v>0</v>
      </c>
      <c r="H21" s="59">
        <v>0</v>
      </c>
      <c r="I21" s="63">
        <v>3678.2669999999998</v>
      </c>
      <c r="J21" s="59">
        <v>0</v>
      </c>
      <c r="K21" s="58">
        <v>0</v>
      </c>
      <c r="L21" s="59">
        <v>10000</v>
      </c>
      <c r="M21" s="59">
        <v>204.07599999999999</v>
      </c>
      <c r="N21" s="58">
        <v>0</v>
      </c>
      <c r="O21" s="61">
        <f t="shared" si="0"/>
        <v>14625.329</v>
      </c>
      <c r="P21" s="3"/>
    </row>
    <row r="22" spans="1:16" ht="15" customHeight="1" x14ac:dyDescent="0.2">
      <c r="A22" s="56" t="s">
        <v>29</v>
      </c>
      <c r="B22" s="57">
        <v>0</v>
      </c>
      <c r="C22" s="58">
        <v>0</v>
      </c>
      <c r="D22" s="59">
        <v>3509.9079999999999</v>
      </c>
      <c r="E22" s="58">
        <v>0</v>
      </c>
      <c r="F22" s="58">
        <v>0</v>
      </c>
      <c r="G22" s="59">
        <v>0</v>
      </c>
      <c r="H22" s="59">
        <v>0</v>
      </c>
      <c r="I22" s="63">
        <v>2617.1460000000002</v>
      </c>
      <c r="J22" s="59">
        <v>0</v>
      </c>
      <c r="K22" s="58">
        <v>0</v>
      </c>
      <c r="L22" s="59">
        <v>0</v>
      </c>
      <c r="M22" s="59">
        <v>0</v>
      </c>
      <c r="N22" s="58">
        <v>0</v>
      </c>
      <c r="O22" s="61">
        <f t="shared" si="0"/>
        <v>6127.0540000000001</v>
      </c>
      <c r="P22" s="3"/>
    </row>
    <row r="23" spans="1:16" ht="15" customHeight="1" x14ac:dyDescent="0.2">
      <c r="A23" s="56" t="s">
        <v>30</v>
      </c>
      <c r="B23" s="57">
        <v>0</v>
      </c>
      <c r="C23" s="58">
        <v>0</v>
      </c>
      <c r="D23" s="59">
        <v>0</v>
      </c>
      <c r="E23" s="58">
        <v>0</v>
      </c>
      <c r="F23" s="58">
        <v>0</v>
      </c>
      <c r="G23" s="59">
        <v>0</v>
      </c>
      <c r="H23" s="59">
        <v>0</v>
      </c>
      <c r="I23" s="63">
        <v>344.02</v>
      </c>
      <c r="J23" s="59">
        <v>0</v>
      </c>
      <c r="K23" s="58">
        <v>0</v>
      </c>
      <c r="L23" s="59">
        <v>0</v>
      </c>
      <c r="M23" s="59">
        <v>0</v>
      </c>
      <c r="N23" s="58">
        <v>0</v>
      </c>
      <c r="O23" s="61">
        <f t="shared" si="0"/>
        <v>344.02</v>
      </c>
      <c r="P23" s="3"/>
    </row>
    <row r="24" spans="1:16" ht="15" customHeight="1" x14ac:dyDescent="0.2">
      <c r="A24" s="56" t="s">
        <v>31</v>
      </c>
      <c r="B24" s="57">
        <v>0</v>
      </c>
      <c r="C24" s="58">
        <v>23.79</v>
      </c>
      <c r="D24" s="59">
        <v>46.537999999999997</v>
      </c>
      <c r="E24" s="58">
        <v>1149.6600000000001</v>
      </c>
      <c r="F24" s="58">
        <v>28.751999999999999</v>
      </c>
      <c r="G24" s="59">
        <v>21.277000000000001</v>
      </c>
      <c r="H24" s="59">
        <v>3.5</v>
      </c>
      <c r="I24" s="63">
        <v>70.06</v>
      </c>
      <c r="J24" s="59">
        <v>38.668999999999997</v>
      </c>
      <c r="K24" s="58">
        <v>453</v>
      </c>
      <c r="L24" s="59">
        <v>3056.1860000000001</v>
      </c>
      <c r="M24" s="59">
        <v>0</v>
      </c>
      <c r="N24" s="58">
        <v>74.331999999999994</v>
      </c>
      <c r="O24" s="61">
        <f t="shared" si="0"/>
        <v>4965.764000000001</v>
      </c>
      <c r="P24" s="3"/>
    </row>
    <row r="25" spans="1:16" ht="15" customHeight="1" x14ac:dyDescent="0.2">
      <c r="A25" s="56" t="s">
        <v>32</v>
      </c>
      <c r="B25" s="57">
        <v>9537.3919999999998</v>
      </c>
      <c r="C25" s="58">
        <v>41770.959999999999</v>
      </c>
      <c r="D25" s="59">
        <v>32277.634999999998</v>
      </c>
      <c r="E25" s="58">
        <v>18108.044999999998</v>
      </c>
      <c r="F25" s="58">
        <v>24068.02</v>
      </c>
      <c r="G25" s="59">
        <v>150223.946</v>
      </c>
      <c r="H25" s="59">
        <v>319493.59600000002</v>
      </c>
      <c r="I25" s="63">
        <v>615894.35100000002</v>
      </c>
      <c r="J25" s="59">
        <v>614677.43588999996</v>
      </c>
      <c r="K25" s="58">
        <v>42630.652999999998</v>
      </c>
      <c r="L25" s="59">
        <v>88822.489000000001</v>
      </c>
      <c r="M25" s="59">
        <v>31034.642</v>
      </c>
      <c r="N25" s="58">
        <v>26873.53</v>
      </c>
      <c r="O25" s="61">
        <f t="shared" si="0"/>
        <v>2015412.6948900002</v>
      </c>
      <c r="P25" s="3"/>
    </row>
    <row r="26" spans="1:16" ht="15" customHeight="1" x14ac:dyDescent="0.2">
      <c r="A26" s="56" t="s">
        <v>33</v>
      </c>
      <c r="B26" s="57">
        <v>50000</v>
      </c>
      <c r="C26" s="58">
        <v>0</v>
      </c>
      <c r="D26" s="59">
        <v>192815</v>
      </c>
      <c r="E26" s="58">
        <v>75256.179999999993</v>
      </c>
      <c r="F26" s="58">
        <v>18341.95</v>
      </c>
      <c r="G26" s="59">
        <v>44085</v>
      </c>
      <c r="H26" s="59">
        <v>8000</v>
      </c>
      <c r="I26" s="63">
        <v>20700</v>
      </c>
      <c r="J26" s="59">
        <v>186500</v>
      </c>
      <c r="K26" s="58">
        <v>56291.016000000003</v>
      </c>
      <c r="L26" s="59">
        <v>206189.747</v>
      </c>
      <c r="M26" s="59">
        <v>80900</v>
      </c>
      <c r="N26" s="58">
        <v>280993.478</v>
      </c>
      <c r="O26" s="61">
        <f t="shared" si="0"/>
        <v>1220072.3709999998</v>
      </c>
      <c r="P26" s="3"/>
    </row>
    <row r="27" spans="1:16" ht="15" customHeight="1" x14ac:dyDescent="0.2">
      <c r="A27" s="56" t="s">
        <v>34</v>
      </c>
      <c r="B27" s="57">
        <v>50000</v>
      </c>
      <c r="C27" s="58">
        <v>0</v>
      </c>
      <c r="D27" s="59">
        <v>118800</v>
      </c>
      <c r="E27" s="58">
        <v>71990.524000000005</v>
      </c>
      <c r="F27" s="58">
        <v>0</v>
      </c>
      <c r="G27" s="59">
        <v>36000</v>
      </c>
      <c r="H27" s="59">
        <v>0</v>
      </c>
      <c r="I27" s="63">
        <v>0</v>
      </c>
      <c r="J27" s="59">
        <v>0</v>
      </c>
      <c r="K27" s="58">
        <v>0</v>
      </c>
      <c r="L27" s="59">
        <v>61508.976999999999</v>
      </c>
      <c r="M27" s="59">
        <v>0</v>
      </c>
      <c r="N27" s="58">
        <v>0</v>
      </c>
      <c r="O27" s="61">
        <f t="shared" si="0"/>
        <v>338299.50099999999</v>
      </c>
      <c r="P27" s="3"/>
    </row>
    <row r="28" spans="1:16" ht="15" customHeight="1" x14ac:dyDescent="0.2">
      <c r="A28" s="56" t="s">
        <v>60</v>
      </c>
      <c r="B28" s="64">
        <v>0</v>
      </c>
      <c r="C28" s="58">
        <v>0</v>
      </c>
      <c r="D28" s="57">
        <v>2304.6149999999998</v>
      </c>
      <c r="E28" s="58">
        <v>944.74099999999999</v>
      </c>
      <c r="F28" s="58">
        <v>65392.273999999998</v>
      </c>
      <c r="G28" s="57">
        <v>9558.1</v>
      </c>
      <c r="H28" s="57">
        <v>37201.724000000002</v>
      </c>
      <c r="I28" s="63">
        <v>74411.471999999994</v>
      </c>
      <c r="J28" s="57">
        <v>25732.55847</v>
      </c>
      <c r="K28" s="58">
        <v>6693.6319999999996</v>
      </c>
      <c r="L28" s="57">
        <v>3207.7730000000001</v>
      </c>
      <c r="M28" s="57">
        <v>33226.794999999998</v>
      </c>
      <c r="N28" s="58">
        <v>5360.7240000000002</v>
      </c>
      <c r="O28" s="61">
        <f t="shared" si="0"/>
        <v>264034.40846999997</v>
      </c>
      <c r="P28" s="3"/>
    </row>
    <row r="29" spans="1:16" ht="15" customHeight="1" x14ac:dyDescent="0.2">
      <c r="A29" s="65" t="s">
        <v>61</v>
      </c>
      <c r="B29" s="64">
        <v>0</v>
      </c>
      <c r="C29" s="58">
        <v>10660.655000000001</v>
      </c>
      <c r="D29" s="57">
        <v>0</v>
      </c>
      <c r="E29" s="58">
        <v>327.40300000000002</v>
      </c>
      <c r="F29" s="58">
        <v>46947.637999999999</v>
      </c>
      <c r="G29" s="57">
        <v>507.61599999999999</v>
      </c>
      <c r="H29" s="57">
        <v>112312.235</v>
      </c>
      <c r="I29" s="63">
        <v>139216.59899999999</v>
      </c>
      <c r="J29" s="57">
        <v>8328.6249900000003</v>
      </c>
      <c r="K29" s="58">
        <v>0</v>
      </c>
      <c r="L29" s="57">
        <v>47447.14</v>
      </c>
      <c r="M29" s="57">
        <v>192.55099999999999</v>
      </c>
      <c r="N29" s="58">
        <v>285491.86499999999</v>
      </c>
      <c r="O29" s="61">
        <f t="shared" si="0"/>
        <v>651432.32698999997</v>
      </c>
      <c r="P29" s="3"/>
    </row>
    <row r="30" spans="1:16" ht="15" customHeight="1" x14ac:dyDescent="0.2">
      <c r="A30" s="65" t="s">
        <v>62</v>
      </c>
      <c r="B30" s="64">
        <v>78787.432000000001</v>
      </c>
      <c r="C30" s="58">
        <v>17086.951000000001</v>
      </c>
      <c r="D30" s="57">
        <v>4374.8509999999997</v>
      </c>
      <c r="E30" s="58">
        <v>1647.394</v>
      </c>
      <c r="F30" s="58">
        <v>11724.294</v>
      </c>
      <c r="G30" s="57">
        <v>5380.6109999999999</v>
      </c>
      <c r="H30" s="57">
        <v>28848.192999999999</v>
      </c>
      <c r="I30" s="63">
        <v>152166.19399999999</v>
      </c>
      <c r="J30" s="57">
        <v>26145.71891</v>
      </c>
      <c r="K30" s="58">
        <v>8646.99</v>
      </c>
      <c r="L30" s="57">
        <v>84028.092999999993</v>
      </c>
      <c r="M30" s="57">
        <v>28569.314999999999</v>
      </c>
      <c r="N30" s="58">
        <v>354894.11599999998</v>
      </c>
      <c r="O30" s="61">
        <f t="shared" si="0"/>
        <v>802300.15290999995</v>
      </c>
      <c r="P30" s="3"/>
    </row>
    <row r="31" spans="1:16" ht="15" customHeight="1" x14ac:dyDescent="0.2">
      <c r="A31" s="65" t="s">
        <v>63</v>
      </c>
      <c r="B31" s="64">
        <v>0</v>
      </c>
      <c r="C31" s="58">
        <v>0</v>
      </c>
      <c r="D31" s="57">
        <v>0</v>
      </c>
      <c r="E31" s="58">
        <v>0</v>
      </c>
      <c r="F31" s="58">
        <v>0</v>
      </c>
      <c r="G31" s="57">
        <v>133.20500000000001</v>
      </c>
      <c r="H31" s="57">
        <v>12732.828</v>
      </c>
      <c r="I31" s="63">
        <v>908.16600000000005</v>
      </c>
      <c r="J31" s="57">
        <v>0</v>
      </c>
      <c r="K31" s="58">
        <v>0</v>
      </c>
      <c r="L31" s="57">
        <v>162.666</v>
      </c>
      <c r="M31" s="57">
        <v>7150.2370000000001</v>
      </c>
      <c r="N31" s="58">
        <v>0</v>
      </c>
      <c r="O31" s="61">
        <f t="shared" si="0"/>
        <v>21087.101999999999</v>
      </c>
      <c r="P31" s="3"/>
    </row>
    <row r="32" spans="1:16" ht="15" customHeight="1" x14ac:dyDescent="0.2">
      <c r="A32" s="56" t="s">
        <v>36</v>
      </c>
      <c r="B32" s="59">
        <v>871.87099999999998</v>
      </c>
      <c r="C32" s="58">
        <v>5673.3469999999998</v>
      </c>
      <c r="D32" s="59">
        <v>10751.054</v>
      </c>
      <c r="E32" s="58">
        <v>0</v>
      </c>
      <c r="F32" s="58">
        <v>333.87</v>
      </c>
      <c r="G32" s="59">
        <v>0</v>
      </c>
      <c r="H32" s="59">
        <v>195149.851</v>
      </c>
      <c r="I32" s="63">
        <v>7551.4669999999996</v>
      </c>
      <c r="J32" s="59">
        <v>0</v>
      </c>
      <c r="K32" s="58">
        <v>0</v>
      </c>
      <c r="L32" s="59">
        <v>0</v>
      </c>
      <c r="M32" s="59">
        <v>0</v>
      </c>
      <c r="N32" s="58">
        <v>91206.201000000001</v>
      </c>
      <c r="O32" s="61">
        <f t="shared" si="0"/>
        <v>311537.66099999996</v>
      </c>
      <c r="P32" s="3"/>
    </row>
    <row r="33" spans="1:16" ht="15" customHeight="1" x14ac:dyDescent="0.2">
      <c r="A33" s="56" t="s">
        <v>37</v>
      </c>
      <c r="B33" s="59">
        <v>17108.252</v>
      </c>
      <c r="C33" s="58">
        <v>38566.22</v>
      </c>
      <c r="D33" s="59">
        <v>0</v>
      </c>
      <c r="E33" s="58">
        <v>13657.008</v>
      </c>
      <c r="F33" s="58">
        <v>139733.70800000001</v>
      </c>
      <c r="G33" s="59">
        <v>9307.4310000000005</v>
      </c>
      <c r="H33" s="59">
        <v>169051.337</v>
      </c>
      <c r="I33" s="63">
        <v>477460.95199999999</v>
      </c>
      <c r="J33" s="59">
        <v>307298.701</v>
      </c>
      <c r="K33" s="58">
        <v>24798.864000000001</v>
      </c>
      <c r="L33" s="59">
        <v>580771.67599999998</v>
      </c>
      <c r="M33" s="59">
        <v>101015.689</v>
      </c>
      <c r="N33" s="58">
        <v>991980.87399999995</v>
      </c>
      <c r="O33" s="61">
        <f t="shared" si="0"/>
        <v>2870750.7120000003</v>
      </c>
      <c r="P33" s="3"/>
    </row>
    <row r="34" spans="1:16" ht="15" customHeight="1" x14ac:dyDescent="0.2">
      <c r="A34" s="56" t="s">
        <v>38</v>
      </c>
      <c r="B34" s="66">
        <v>0</v>
      </c>
      <c r="C34" s="59">
        <v>0</v>
      </c>
      <c r="D34" s="59">
        <v>5346.7960000000003</v>
      </c>
      <c r="E34" s="58">
        <v>0</v>
      </c>
      <c r="F34" s="58">
        <v>0</v>
      </c>
      <c r="G34" s="59">
        <v>12599.999</v>
      </c>
      <c r="H34" s="59">
        <v>0</v>
      </c>
      <c r="I34" s="63">
        <v>502.14299999999997</v>
      </c>
      <c r="J34" s="59">
        <v>0</v>
      </c>
      <c r="K34" s="58">
        <v>1218.98</v>
      </c>
      <c r="L34" s="59">
        <v>0</v>
      </c>
      <c r="M34" s="59">
        <v>0</v>
      </c>
      <c r="N34" s="58">
        <v>0</v>
      </c>
      <c r="O34" s="61">
        <f t="shared" si="0"/>
        <v>19667.917999999998</v>
      </c>
      <c r="P34" s="3"/>
    </row>
    <row r="35" spans="1:16" ht="15" customHeight="1" x14ac:dyDescent="0.2">
      <c r="A35" s="56" t="s">
        <v>39</v>
      </c>
      <c r="B35" s="64">
        <v>2169.8609999999999</v>
      </c>
      <c r="C35" s="59">
        <v>0</v>
      </c>
      <c r="D35" s="59">
        <v>984.36099999999999</v>
      </c>
      <c r="E35" s="58">
        <v>18121.075000000001</v>
      </c>
      <c r="F35" s="58">
        <v>1772.8610000000001</v>
      </c>
      <c r="G35" s="59">
        <v>940.53300000000002</v>
      </c>
      <c r="H35" s="59">
        <v>8803.1880000000001</v>
      </c>
      <c r="I35" s="63">
        <v>65674.626000000004</v>
      </c>
      <c r="J35" s="59">
        <v>33777.362999999998</v>
      </c>
      <c r="K35" s="58">
        <v>16027.017</v>
      </c>
      <c r="L35" s="59">
        <v>5436.3069999999998</v>
      </c>
      <c r="M35" s="59">
        <v>4201.1710000000003</v>
      </c>
      <c r="N35" s="58">
        <v>96939.183999999994</v>
      </c>
      <c r="O35" s="61">
        <f t="shared" si="0"/>
        <v>254847.54700000002</v>
      </c>
      <c r="P35" s="3"/>
    </row>
    <row r="36" spans="1:16" ht="15" customHeight="1" x14ac:dyDescent="0.2">
      <c r="A36" s="56" t="s">
        <v>40</v>
      </c>
      <c r="B36" s="64">
        <v>1390.489</v>
      </c>
      <c r="C36" s="59">
        <v>1889.143</v>
      </c>
      <c r="D36" s="59">
        <v>0</v>
      </c>
      <c r="E36" s="58">
        <v>5103.2430000000004</v>
      </c>
      <c r="F36" s="58">
        <v>21997.414000000001</v>
      </c>
      <c r="G36" s="59">
        <v>1167.7639999999999</v>
      </c>
      <c r="H36" s="59">
        <v>0</v>
      </c>
      <c r="I36" s="63">
        <v>157134.55900000001</v>
      </c>
      <c r="J36" s="59">
        <v>19295.384999999998</v>
      </c>
      <c r="K36" s="58">
        <v>0</v>
      </c>
      <c r="L36" s="59">
        <v>13989.933999999999</v>
      </c>
      <c r="M36" s="59">
        <v>2960.3589999999999</v>
      </c>
      <c r="N36" s="58">
        <v>55797.23</v>
      </c>
      <c r="O36" s="61">
        <f t="shared" si="0"/>
        <v>280725.52</v>
      </c>
      <c r="P36" s="3"/>
    </row>
    <row r="37" spans="1:16" ht="7.5" customHeight="1" x14ac:dyDescent="0.2">
      <c r="A37" s="56"/>
      <c r="B37" s="64"/>
      <c r="C37" s="67"/>
      <c r="D37" s="68"/>
      <c r="E37" s="69"/>
      <c r="F37" s="69"/>
      <c r="G37" s="68"/>
      <c r="H37" s="68"/>
      <c r="I37" s="70"/>
      <c r="J37" s="68"/>
      <c r="K37" s="69"/>
      <c r="L37" s="68"/>
      <c r="M37" s="68"/>
      <c r="N37" s="71"/>
      <c r="O37" s="72"/>
      <c r="P37" s="3"/>
    </row>
    <row r="38" spans="1:16" ht="18" customHeight="1" x14ac:dyDescent="0.2">
      <c r="A38" s="94" t="s">
        <v>12</v>
      </c>
      <c r="B38" s="73">
        <f t="shared" ref="B38:E38" si="1">SUM(B6:B37)</f>
        <v>210179.40800000002</v>
      </c>
      <c r="C38" s="73">
        <f t="shared" si="1"/>
        <v>116105.81899999999</v>
      </c>
      <c r="D38" s="73">
        <f t="shared" si="1"/>
        <v>481933.37799999997</v>
      </c>
      <c r="E38" s="73">
        <f t="shared" si="1"/>
        <v>258436.80799999999</v>
      </c>
      <c r="F38" s="73"/>
      <c r="G38" s="73">
        <f>SUM(G6:G36)</f>
        <v>338866.60199999996</v>
      </c>
      <c r="H38" s="73">
        <f>SUM(H6:H36)</f>
        <v>1329215.439</v>
      </c>
      <c r="I38" s="73">
        <f>SUM(I6:I36)</f>
        <v>3462411.0580000007</v>
      </c>
      <c r="J38" s="73">
        <f>SUM(J6:J36)</f>
        <v>1249347.1862600001</v>
      </c>
      <c r="K38" s="73">
        <f>SUM(K6:K37)</f>
        <v>258610.462</v>
      </c>
      <c r="L38" s="73">
        <f>SUM(L6:L37)</f>
        <v>1534249.5929999999</v>
      </c>
      <c r="M38" s="73">
        <f>SUM(M6:M37)</f>
        <v>636819.13599999994</v>
      </c>
      <c r="N38" s="73">
        <f>SUM(N6:N37)</f>
        <v>3675343.057</v>
      </c>
      <c r="O38" s="74">
        <f>SUM(O6:O37)</f>
        <v>13888355.438259996</v>
      </c>
      <c r="P38" s="3"/>
    </row>
    <row r="39" spans="1:16" ht="12.75" customHeight="1" x14ac:dyDescent="0.2">
      <c r="A39" s="75"/>
      <c r="B39" s="76"/>
      <c r="C39" s="83"/>
      <c r="D39" s="92"/>
      <c r="E39" s="92"/>
      <c r="F39" s="77"/>
      <c r="G39" s="93"/>
      <c r="H39" s="93"/>
      <c r="I39" s="93"/>
      <c r="J39" s="93"/>
      <c r="K39" s="93"/>
      <c r="L39" s="93"/>
      <c r="M39" s="78"/>
      <c r="N39" s="93"/>
      <c r="O39" s="79"/>
    </row>
    <row r="40" spans="1:16" ht="18" customHeight="1" x14ac:dyDescent="0.2">
      <c r="A40" s="23" t="s">
        <v>92</v>
      </c>
      <c r="B40" s="80"/>
      <c r="C40" s="81"/>
      <c r="D40" s="82"/>
      <c r="E40" s="82"/>
      <c r="F40" s="83"/>
      <c r="G40" s="84"/>
      <c r="H40" s="82"/>
      <c r="I40" s="83"/>
      <c r="J40" s="85"/>
      <c r="K40" s="85"/>
      <c r="L40" s="82"/>
      <c r="M40" s="82"/>
      <c r="N40" s="86"/>
      <c r="O40" s="87"/>
    </row>
    <row r="41" spans="1:16" x14ac:dyDescent="0.2">
      <c r="A41" s="88"/>
    </row>
    <row r="43" spans="1:16" x14ac:dyDescent="0.2">
      <c r="A43" s="90"/>
    </row>
  </sheetData>
  <mergeCells count="2">
    <mergeCell ref="A1:O1"/>
    <mergeCell ref="A2:O2"/>
  </mergeCells>
  <printOptions horizontalCentered="1"/>
  <pageMargins left="0.5" right="0.5" top="0.55000000000000004" bottom="0.8" header="0.25" footer="0.25"/>
  <pageSetup paperSize="9" scale="5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showGridLines="0" workbookViewId="0">
      <pane xSplit="1" ySplit="4" topLeftCell="B5" activePane="bottomRight" state="frozen"/>
      <selection activeCell="I1" sqref="I1"/>
      <selection pane="topRight" activeCell="I1" sqref="I1"/>
      <selection pane="bottomLeft" activeCell="I1" sqref="I1"/>
      <selection pane="bottomRight" activeCell="M30" sqref="M30"/>
    </sheetView>
  </sheetViews>
  <sheetFormatPr defaultRowHeight="12.75" x14ac:dyDescent="0.2"/>
  <cols>
    <col min="1" max="1" width="43.5703125" style="91" bestFit="1" customWidth="1"/>
    <col min="2" max="4" width="9.7109375" style="24" customWidth="1"/>
    <col min="5" max="6" width="9.7109375" style="25" customWidth="1"/>
    <col min="7" max="7" width="2.28515625" style="25" hidden="1" customWidth="1"/>
    <col min="8" max="8" width="9.7109375" style="25" customWidth="1"/>
    <col min="9" max="9" width="10.85546875" style="25" customWidth="1"/>
    <col min="10" max="10" width="10.7109375" style="25" customWidth="1"/>
    <col min="11" max="11" width="10.7109375" style="89" customWidth="1"/>
    <col min="12" max="12" width="9.7109375" style="89" customWidth="1"/>
    <col min="13" max="13" width="10.7109375" style="25" customWidth="1"/>
    <col min="14" max="14" width="9.7109375" style="25" customWidth="1"/>
    <col min="15" max="15" width="10.7109375" style="25" customWidth="1"/>
    <col min="16" max="16" width="14" style="31" customWidth="1"/>
    <col min="17" max="17" width="29.28515625" style="24" bestFit="1" customWidth="1"/>
    <col min="18" max="255" width="9.140625" style="1"/>
    <col min="256" max="256" width="31.85546875" style="1" customWidth="1"/>
    <col min="257" max="257" width="9.7109375" style="1" customWidth="1"/>
    <col min="258" max="258" width="0" style="1" hidden="1" customWidth="1"/>
    <col min="259" max="262" width="9.7109375" style="1" customWidth="1"/>
    <col min="263" max="263" width="0" style="1" hidden="1" customWidth="1"/>
    <col min="264" max="264" width="9.7109375" style="1" customWidth="1"/>
    <col min="265" max="265" width="10.85546875" style="1" customWidth="1"/>
    <col min="266" max="267" width="10.7109375" style="1" customWidth="1"/>
    <col min="268" max="268" width="9.7109375" style="1" customWidth="1"/>
    <col min="269" max="269" width="10.7109375" style="1" customWidth="1"/>
    <col min="270" max="270" width="9.7109375" style="1" customWidth="1"/>
    <col min="271" max="271" width="10.7109375" style="1" customWidth="1"/>
    <col min="272" max="272" width="14" style="1" customWidth="1"/>
    <col min="273" max="273" width="5.42578125" style="1" customWidth="1"/>
    <col min="274" max="511" width="9.140625" style="1"/>
    <col min="512" max="512" width="31.85546875" style="1" customWidth="1"/>
    <col min="513" max="513" width="9.7109375" style="1" customWidth="1"/>
    <col min="514" max="514" width="0" style="1" hidden="1" customWidth="1"/>
    <col min="515" max="518" width="9.7109375" style="1" customWidth="1"/>
    <col min="519" max="519" width="0" style="1" hidden="1" customWidth="1"/>
    <col min="520" max="520" width="9.7109375" style="1" customWidth="1"/>
    <col min="521" max="521" width="10.85546875" style="1" customWidth="1"/>
    <col min="522" max="523" width="10.7109375" style="1" customWidth="1"/>
    <col min="524" max="524" width="9.7109375" style="1" customWidth="1"/>
    <col min="525" max="525" width="10.7109375" style="1" customWidth="1"/>
    <col min="526" max="526" width="9.7109375" style="1" customWidth="1"/>
    <col min="527" max="527" width="10.7109375" style="1" customWidth="1"/>
    <col min="528" max="528" width="14" style="1" customWidth="1"/>
    <col min="529" max="529" width="5.42578125" style="1" customWidth="1"/>
    <col min="530" max="767" width="9.140625" style="1"/>
    <col min="768" max="768" width="31.85546875" style="1" customWidth="1"/>
    <col min="769" max="769" width="9.7109375" style="1" customWidth="1"/>
    <col min="770" max="770" width="0" style="1" hidden="1" customWidth="1"/>
    <col min="771" max="774" width="9.7109375" style="1" customWidth="1"/>
    <col min="775" max="775" width="0" style="1" hidden="1" customWidth="1"/>
    <col min="776" max="776" width="9.7109375" style="1" customWidth="1"/>
    <col min="777" max="777" width="10.85546875" style="1" customWidth="1"/>
    <col min="778" max="779" width="10.7109375" style="1" customWidth="1"/>
    <col min="780" max="780" width="9.7109375" style="1" customWidth="1"/>
    <col min="781" max="781" width="10.7109375" style="1" customWidth="1"/>
    <col min="782" max="782" width="9.7109375" style="1" customWidth="1"/>
    <col min="783" max="783" width="10.7109375" style="1" customWidth="1"/>
    <col min="784" max="784" width="14" style="1" customWidth="1"/>
    <col min="785" max="785" width="5.42578125" style="1" customWidth="1"/>
    <col min="786" max="1023" width="9.140625" style="1"/>
    <col min="1024" max="1024" width="31.85546875" style="1" customWidth="1"/>
    <col min="1025" max="1025" width="9.7109375" style="1" customWidth="1"/>
    <col min="1026" max="1026" width="0" style="1" hidden="1" customWidth="1"/>
    <col min="1027" max="1030" width="9.7109375" style="1" customWidth="1"/>
    <col min="1031" max="1031" width="0" style="1" hidden="1" customWidth="1"/>
    <col min="1032" max="1032" width="9.7109375" style="1" customWidth="1"/>
    <col min="1033" max="1033" width="10.85546875" style="1" customWidth="1"/>
    <col min="1034" max="1035" width="10.7109375" style="1" customWidth="1"/>
    <col min="1036" max="1036" width="9.7109375" style="1" customWidth="1"/>
    <col min="1037" max="1037" width="10.7109375" style="1" customWidth="1"/>
    <col min="1038" max="1038" width="9.7109375" style="1" customWidth="1"/>
    <col min="1039" max="1039" width="10.7109375" style="1" customWidth="1"/>
    <col min="1040" max="1040" width="14" style="1" customWidth="1"/>
    <col min="1041" max="1041" width="5.42578125" style="1" customWidth="1"/>
    <col min="1042" max="1279" width="9.140625" style="1"/>
    <col min="1280" max="1280" width="31.85546875" style="1" customWidth="1"/>
    <col min="1281" max="1281" width="9.7109375" style="1" customWidth="1"/>
    <col min="1282" max="1282" width="0" style="1" hidden="1" customWidth="1"/>
    <col min="1283" max="1286" width="9.7109375" style="1" customWidth="1"/>
    <col min="1287" max="1287" width="0" style="1" hidden="1" customWidth="1"/>
    <col min="1288" max="1288" width="9.7109375" style="1" customWidth="1"/>
    <col min="1289" max="1289" width="10.85546875" style="1" customWidth="1"/>
    <col min="1290" max="1291" width="10.7109375" style="1" customWidth="1"/>
    <col min="1292" max="1292" width="9.7109375" style="1" customWidth="1"/>
    <col min="1293" max="1293" width="10.7109375" style="1" customWidth="1"/>
    <col min="1294" max="1294" width="9.7109375" style="1" customWidth="1"/>
    <col min="1295" max="1295" width="10.7109375" style="1" customWidth="1"/>
    <col min="1296" max="1296" width="14" style="1" customWidth="1"/>
    <col min="1297" max="1297" width="5.42578125" style="1" customWidth="1"/>
    <col min="1298" max="1535" width="9.140625" style="1"/>
    <col min="1536" max="1536" width="31.85546875" style="1" customWidth="1"/>
    <col min="1537" max="1537" width="9.7109375" style="1" customWidth="1"/>
    <col min="1538" max="1538" width="0" style="1" hidden="1" customWidth="1"/>
    <col min="1539" max="1542" width="9.7109375" style="1" customWidth="1"/>
    <col min="1543" max="1543" width="0" style="1" hidden="1" customWidth="1"/>
    <col min="1544" max="1544" width="9.7109375" style="1" customWidth="1"/>
    <col min="1545" max="1545" width="10.85546875" style="1" customWidth="1"/>
    <col min="1546" max="1547" width="10.7109375" style="1" customWidth="1"/>
    <col min="1548" max="1548" width="9.7109375" style="1" customWidth="1"/>
    <col min="1549" max="1549" width="10.7109375" style="1" customWidth="1"/>
    <col min="1550" max="1550" width="9.7109375" style="1" customWidth="1"/>
    <col min="1551" max="1551" width="10.7109375" style="1" customWidth="1"/>
    <col min="1552" max="1552" width="14" style="1" customWidth="1"/>
    <col min="1553" max="1553" width="5.42578125" style="1" customWidth="1"/>
    <col min="1554" max="1791" width="9.140625" style="1"/>
    <col min="1792" max="1792" width="31.85546875" style="1" customWidth="1"/>
    <col min="1793" max="1793" width="9.7109375" style="1" customWidth="1"/>
    <col min="1794" max="1794" width="0" style="1" hidden="1" customWidth="1"/>
    <col min="1795" max="1798" width="9.7109375" style="1" customWidth="1"/>
    <col min="1799" max="1799" width="0" style="1" hidden="1" customWidth="1"/>
    <col min="1800" max="1800" width="9.7109375" style="1" customWidth="1"/>
    <col min="1801" max="1801" width="10.85546875" style="1" customWidth="1"/>
    <col min="1802" max="1803" width="10.7109375" style="1" customWidth="1"/>
    <col min="1804" max="1804" width="9.7109375" style="1" customWidth="1"/>
    <col min="1805" max="1805" width="10.7109375" style="1" customWidth="1"/>
    <col min="1806" max="1806" width="9.7109375" style="1" customWidth="1"/>
    <col min="1807" max="1807" width="10.7109375" style="1" customWidth="1"/>
    <col min="1808" max="1808" width="14" style="1" customWidth="1"/>
    <col min="1809" max="1809" width="5.42578125" style="1" customWidth="1"/>
    <col min="1810" max="2047" width="9.140625" style="1"/>
    <col min="2048" max="2048" width="31.85546875" style="1" customWidth="1"/>
    <col min="2049" max="2049" width="9.7109375" style="1" customWidth="1"/>
    <col min="2050" max="2050" width="0" style="1" hidden="1" customWidth="1"/>
    <col min="2051" max="2054" width="9.7109375" style="1" customWidth="1"/>
    <col min="2055" max="2055" width="0" style="1" hidden="1" customWidth="1"/>
    <col min="2056" max="2056" width="9.7109375" style="1" customWidth="1"/>
    <col min="2057" max="2057" width="10.85546875" style="1" customWidth="1"/>
    <col min="2058" max="2059" width="10.7109375" style="1" customWidth="1"/>
    <col min="2060" max="2060" width="9.7109375" style="1" customWidth="1"/>
    <col min="2061" max="2061" width="10.7109375" style="1" customWidth="1"/>
    <col min="2062" max="2062" width="9.7109375" style="1" customWidth="1"/>
    <col min="2063" max="2063" width="10.7109375" style="1" customWidth="1"/>
    <col min="2064" max="2064" width="14" style="1" customWidth="1"/>
    <col min="2065" max="2065" width="5.42578125" style="1" customWidth="1"/>
    <col min="2066" max="2303" width="9.140625" style="1"/>
    <col min="2304" max="2304" width="31.85546875" style="1" customWidth="1"/>
    <col min="2305" max="2305" width="9.7109375" style="1" customWidth="1"/>
    <col min="2306" max="2306" width="0" style="1" hidden="1" customWidth="1"/>
    <col min="2307" max="2310" width="9.7109375" style="1" customWidth="1"/>
    <col min="2311" max="2311" width="0" style="1" hidden="1" customWidth="1"/>
    <col min="2312" max="2312" width="9.7109375" style="1" customWidth="1"/>
    <col min="2313" max="2313" width="10.85546875" style="1" customWidth="1"/>
    <col min="2314" max="2315" width="10.7109375" style="1" customWidth="1"/>
    <col min="2316" max="2316" width="9.7109375" style="1" customWidth="1"/>
    <col min="2317" max="2317" width="10.7109375" style="1" customWidth="1"/>
    <col min="2318" max="2318" width="9.7109375" style="1" customWidth="1"/>
    <col min="2319" max="2319" width="10.7109375" style="1" customWidth="1"/>
    <col min="2320" max="2320" width="14" style="1" customWidth="1"/>
    <col min="2321" max="2321" width="5.42578125" style="1" customWidth="1"/>
    <col min="2322" max="2559" width="9.140625" style="1"/>
    <col min="2560" max="2560" width="31.85546875" style="1" customWidth="1"/>
    <col min="2561" max="2561" width="9.7109375" style="1" customWidth="1"/>
    <col min="2562" max="2562" width="0" style="1" hidden="1" customWidth="1"/>
    <col min="2563" max="2566" width="9.7109375" style="1" customWidth="1"/>
    <col min="2567" max="2567" width="0" style="1" hidden="1" customWidth="1"/>
    <col min="2568" max="2568" width="9.7109375" style="1" customWidth="1"/>
    <col min="2569" max="2569" width="10.85546875" style="1" customWidth="1"/>
    <col min="2570" max="2571" width="10.7109375" style="1" customWidth="1"/>
    <col min="2572" max="2572" width="9.7109375" style="1" customWidth="1"/>
    <col min="2573" max="2573" width="10.7109375" style="1" customWidth="1"/>
    <col min="2574" max="2574" width="9.7109375" style="1" customWidth="1"/>
    <col min="2575" max="2575" width="10.7109375" style="1" customWidth="1"/>
    <col min="2576" max="2576" width="14" style="1" customWidth="1"/>
    <col min="2577" max="2577" width="5.42578125" style="1" customWidth="1"/>
    <col min="2578" max="2815" width="9.140625" style="1"/>
    <col min="2816" max="2816" width="31.85546875" style="1" customWidth="1"/>
    <col min="2817" max="2817" width="9.7109375" style="1" customWidth="1"/>
    <col min="2818" max="2818" width="0" style="1" hidden="1" customWidth="1"/>
    <col min="2819" max="2822" width="9.7109375" style="1" customWidth="1"/>
    <col min="2823" max="2823" width="0" style="1" hidden="1" customWidth="1"/>
    <col min="2824" max="2824" width="9.7109375" style="1" customWidth="1"/>
    <col min="2825" max="2825" width="10.85546875" style="1" customWidth="1"/>
    <col min="2826" max="2827" width="10.7109375" style="1" customWidth="1"/>
    <col min="2828" max="2828" width="9.7109375" style="1" customWidth="1"/>
    <col min="2829" max="2829" width="10.7109375" style="1" customWidth="1"/>
    <col min="2830" max="2830" width="9.7109375" style="1" customWidth="1"/>
    <col min="2831" max="2831" width="10.7109375" style="1" customWidth="1"/>
    <col min="2832" max="2832" width="14" style="1" customWidth="1"/>
    <col min="2833" max="2833" width="5.42578125" style="1" customWidth="1"/>
    <col min="2834" max="3071" width="9.140625" style="1"/>
    <col min="3072" max="3072" width="31.85546875" style="1" customWidth="1"/>
    <col min="3073" max="3073" width="9.7109375" style="1" customWidth="1"/>
    <col min="3074" max="3074" width="0" style="1" hidden="1" customWidth="1"/>
    <col min="3075" max="3078" width="9.7109375" style="1" customWidth="1"/>
    <col min="3079" max="3079" width="0" style="1" hidden="1" customWidth="1"/>
    <col min="3080" max="3080" width="9.7109375" style="1" customWidth="1"/>
    <col min="3081" max="3081" width="10.85546875" style="1" customWidth="1"/>
    <col min="3082" max="3083" width="10.7109375" style="1" customWidth="1"/>
    <col min="3084" max="3084" width="9.7109375" style="1" customWidth="1"/>
    <col min="3085" max="3085" width="10.7109375" style="1" customWidth="1"/>
    <col min="3086" max="3086" width="9.7109375" style="1" customWidth="1"/>
    <col min="3087" max="3087" width="10.7109375" style="1" customWidth="1"/>
    <col min="3088" max="3088" width="14" style="1" customWidth="1"/>
    <col min="3089" max="3089" width="5.42578125" style="1" customWidth="1"/>
    <col min="3090" max="3327" width="9.140625" style="1"/>
    <col min="3328" max="3328" width="31.85546875" style="1" customWidth="1"/>
    <col min="3329" max="3329" width="9.7109375" style="1" customWidth="1"/>
    <col min="3330" max="3330" width="0" style="1" hidden="1" customWidth="1"/>
    <col min="3331" max="3334" width="9.7109375" style="1" customWidth="1"/>
    <col min="3335" max="3335" width="0" style="1" hidden="1" customWidth="1"/>
    <col min="3336" max="3336" width="9.7109375" style="1" customWidth="1"/>
    <col min="3337" max="3337" width="10.85546875" style="1" customWidth="1"/>
    <col min="3338" max="3339" width="10.7109375" style="1" customWidth="1"/>
    <col min="3340" max="3340" width="9.7109375" style="1" customWidth="1"/>
    <col min="3341" max="3341" width="10.7109375" style="1" customWidth="1"/>
    <col min="3342" max="3342" width="9.7109375" style="1" customWidth="1"/>
    <col min="3343" max="3343" width="10.7109375" style="1" customWidth="1"/>
    <col min="3344" max="3344" width="14" style="1" customWidth="1"/>
    <col min="3345" max="3345" width="5.42578125" style="1" customWidth="1"/>
    <col min="3346" max="3583" width="9.140625" style="1"/>
    <col min="3584" max="3584" width="31.85546875" style="1" customWidth="1"/>
    <col min="3585" max="3585" width="9.7109375" style="1" customWidth="1"/>
    <col min="3586" max="3586" width="0" style="1" hidden="1" customWidth="1"/>
    <col min="3587" max="3590" width="9.7109375" style="1" customWidth="1"/>
    <col min="3591" max="3591" width="0" style="1" hidden="1" customWidth="1"/>
    <col min="3592" max="3592" width="9.7109375" style="1" customWidth="1"/>
    <col min="3593" max="3593" width="10.85546875" style="1" customWidth="1"/>
    <col min="3594" max="3595" width="10.7109375" style="1" customWidth="1"/>
    <col min="3596" max="3596" width="9.7109375" style="1" customWidth="1"/>
    <col min="3597" max="3597" width="10.7109375" style="1" customWidth="1"/>
    <col min="3598" max="3598" width="9.7109375" style="1" customWidth="1"/>
    <col min="3599" max="3599" width="10.7109375" style="1" customWidth="1"/>
    <col min="3600" max="3600" width="14" style="1" customWidth="1"/>
    <col min="3601" max="3601" width="5.42578125" style="1" customWidth="1"/>
    <col min="3602" max="3839" width="9.140625" style="1"/>
    <col min="3840" max="3840" width="31.85546875" style="1" customWidth="1"/>
    <col min="3841" max="3841" width="9.7109375" style="1" customWidth="1"/>
    <col min="3842" max="3842" width="0" style="1" hidden="1" customWidth="1"/>
    <col min="3843" max="3846" width="9.7109375" style="1" customWidth="1"/>
    <col min="3847" max="3847" width="0" style="1" hidden="1" customWidth="1"/>
    <col min="3848" max="3848" width="9.7109375" style="1" customWidth="1"/>
    <col min="3849" max="3849" width="10.85546875" style="1" customWidth="1"/>
    <col min="3850" max="3851" width="10.7109375" style="1" customWidth="1"/>
    <col min="3852" max="3852" width="9.7109375" style="1" customWidth="1"/>
    <col min="3853" max="3853" width="10.7109375" style="1" customWidth="1"/>
    <col min="3854" max="3854" width="9.7109375" style="1" customWidth="1"/>
    <col min="3855" max="3855" width="10.7109375" style="1" customWidth="1"/>
    <col min="3856" max="3856" width="14" style="1" customWidth="1"/>
    <col min="3857" max="3857" width="5.42578125" style="1" customWidth="1"/>
    <col min="3858" max="4095" width="9.140625" style="1"/>
    <col min="4096" max="4096" width="31.85546875" style="1" customWidth="1"/>
    <col min="4097" max="4097" width="9.7109375" style="1" customWidth="1"/>
    <col min="4098" max="4098" width="0" style="1" hidden="1" customWidth="1"/>
    <col min="4099" max="4102" width="9.7109375" style="1" customWidth="1"/>
    <col min="4103" max="4103" width="0" style="1" hidden="1" customWidth="1"/>
    <col min="4104" max="4104" width="9.7109375" style="1" customWidth="1"/>
    <col min="4105" max="4105" width="10.85546875" style="1" customWidth="1"/>
    <col min="4106" max="4107" width="10.7109375" style="1" customWidth="1"/>
    <col min="4108" max="4108" width="9.7109375" style="1" customWidth="1"/>
    <col min="4109" max="4109" width="10.7109375" style="1" customWidth="1"/>
    <col min="4110" max="4110" width="9.7109375" style="1" customWidth="1"/>
    <col min="4111" max="4111" width="10.7109375" style="1" customWidth="1"/>
    <col min="4112" max="4112" width="14" style="1" customWidth="1"/>
    <col min="4113" max="4113" width="5.42578125" style="1" customWidth="1"/>
    <col min="4114" max="4351" width="9.140625" style="1"/>
    <col min="4352" max="4352" width="31.85546875" style="1" customWidth="1"/>
    <col min="4353" max="4353" width="9.7109375" style="1" customWidth="1"/>
    <col min="4354" max="4354" width="0" style="1" hidden="1" customWidth="1"/>
    <col min="4355" max="4358" width="9.7109375" style="1" customWidth="1"/>
    <col min="4359" max="4359" width="0" style="1" hidden="1" customWidth="1"/>
    <col min="4360" max="4360" width="9.7109375" style="1" customWidth="1"/>
    <col min="4361" max="4361" width="10.85546875" style="1" customWidth="1"/>
    <col min="4362" max="4363" width="10.7109375" style="1" customWidth="1"/>
    <col min="4364" max="4364" width="9.7109375" style="1" customWidth="1"/>
    <col min="4365" max="4365" width="10.7109375" style="1" customWidth="1"/>
    <col min="4366" max="4366" width="9.7109375" style="1" customWidth="1"/>
    <col min="4367" max="4367" width="10.7109375" style="1" customWidth="1"/>
    <col min="4368" max="4368" width="14" style="1" customWidth="1"/>
    <col min="4369" max="4369" width="5.42578125" style="1" customWidth="1"/>
    <col min="4370" max="4607" width="9.140625" style="1"/>
    <col min="4608" max="4608" width="31.85546875" style="1" customWidth="1"/>
    <col min="4609" max="4609" width="9.7109375" style="1" customWidth="1"/>
    <col min="4610" max="4610" width="0" style="1" hidden="1" customWidth="1"/>
    <col min="4611" max="4614" width="9.7109375" style="1" customWidth="1"/>
    <col min="4615" max="4615" width="0" style="1" hidden="1" customWidth="1"/>
    <col min="4616" max="4616" width="9.7109375" style="1" customWidth="1"/>
    <col min="4617" max="4617" width="10.85546875" style="1" customWidth="1"/>
    <col min="4618" max="4619" width="10.7109375" style="1" customWidth="1"/>
    <col min="4620" max="4620" width="9.7109375" style="1" customWidth="1"/>
    <col min="4621" max="4621" width="10.7109375" style="1" customWidth="1"/>
    <col min="4622" max="4622" width="9.7109375" style="1" customWidth="1"/>
    <col min="4623" max="4623" width="10.7109375" style="1" customWidth="1"/>
    <col min="4624" max="4624" width="14" style="1" customWidth="1"/>
    <col min="4625" max="4625" width="5.42578125" style="1" customWidth="1"/>
    <col min="4626" max="4863" width="9.140625" style="1"/>
    <col min="4864" max="4864" width="31.85546875" style="1" customWidth="1"/>
    <col min="4865" max="4865" width="9.7109375" style="1" customWidth="1"/>
    <col min="4866" max="4866" width="0" style="1" hidden="1" customWidth="1"/>
    <col min="4867" max="4870" width="9.7109375" style="1" customWidth="1"/>
    <col min="4871" max="4871" width="0" style="1" hidden="1" customWidth="1"/>
    <col min="4872" max="4872" width="9.7109375" style="1" customWidth="1"/>
    <col min="4873" max="4873" width="10.85546875" style="1" customWidth="1"/>
    <col min="4874" max="4875" width="10.7109375" style="1" customWidth="1"/>
    <col min="4876" max="4876" width="9.7109375" style="1" customWidth="1"/>
    <col min="4877" max="4877" width="10.7109375" style="1" customWidth="1"/>
    <col min="4878" max="4878" width="9.7109375" style="1" customWidth="1"/>
    <col min="4879" max="4879" width="10.7109375" style="1" customWidth="1"/>
    <col min="4880" max="4880" width="14" style="1" customWidth="1"/>
    <col min="4881" max="4881" width="5.42578125" style="1" customWidth="1"/>
    <col min="4882" max="5119" width="9.140625" style="1"/>
    <col min="5120" max="5120" width="31.85546875" style="1" customWidth="1"/>
    <col min="5121" max="5121" width="9.7109375" style="1" customWidth="1"/>
    <col min="5122" max="5122" width="0" style="1" hidden="1" customWidth="1"/>
    <col min="5123" max="5126" width="9.7109375" style="1" customWidth="1"/>
    <col min="5127" max="5127" width="0" style="1" hidden="1" customWidth="1"/>
    <col min="5128" max="5128" width="9.7109375" style="1" customWidth="1"/>
    <col min="5129" max="5129" width="10.85546875" style="1" customWidth="1"/>
    <col min="5130" max="5131" width="10.7109375" style="1" customWidth="1"/>
    <col min="5132" max="5132" width="9.7109375" style="1" customWidth="1"/>
    <col min="5133" max="5133" width="10.7109375" style="1" customWidth="1"/>
    <col min="5134" max="5134" width="9.7109375" style="1" customWidth="1"/>
    <col min="5135" max="5135" width="10.7109375" style="1" customWidth="1"/>
    <col min="5136" max="5136" width="14" style="1" customWidth="1"/>
    <col min="5137" max="5137" width="5.42578125" style="1" customWidth="1"/>
    <col min="5138" max="5375" width="9.140625" style="1"/>
    <col min="5376" max="5376" width="31.85546875" style="1" customWidth="1"/>
    <col min="5377" max="5377" width="9.7109375" style="1" customWidth="1"/>
    <col min="5378" max="5378" width="0" style="1" hidden="1" customWidth="1"/>
    <col min="5379" max="5382" width="9.7109375" style="1" customWidth="1"/>
    <col min="5383" max="5383" width="0" style="1" hidden="1" customWidth="1"/>
    <col min="5384" max="5384" width="9.7109375" style="1" customWidth="1"/>
    <col min="5385" max="5385" width="10.85546875" style="1" customWidth="1"/>
    <col min="5386" max="5387" width="10.7109375" style="1" customWidth="1"/>
    <col min="5388" max="5388" width="9.7109375" style="1" customWidth="1"/>
    <col min="5389" max="5389" width="10.7109375" style="1" customWidth="1"/>
    <col min="5390" max="5390" width="9.7109375" style="1" customWidth="1"/>
    <col min="5391" max="5391" width="10.7109375" style="1" customWidth="1"/>
    <col min="5392" max="5392" width="14" style="1" customWidth="1"/>
    <col min="5393" max="5393" width="5.42578125" style="1" customWidth="1"/>
    <col min="5394" max="5631" width="9.140625" style="1"/>
    <col min="5632" max="5632" width="31.85546875" style="1" customWidth="1"/>
    <col min="5633" max="5633" width="9.7109375" style="1" customWidth="1"/>
    <col min="5634" max="5634" width="0" style="1" hidden="1" customWidth="1"/>
    <col min="5635" max="5638" width="9.7109375" style="1" customWidth="1"/>
    <col min="5639" max="5639" width="0" style="1" hidden="1" customWidth="1"/>
    <col min="5640" max="5640" width="9.7109375" style="1" customWidth="1"/>
    <col min="5641" max="5641" width="10.85546875" style="1" customWidth="1"/>
    <col min="5642" max="5643" width="10.7109375" style="1" customWidth="1"/>
    <col min="5644" max="5644" width="9.7109375" style="1" customWidth="1"/>
    <col min="5645" max="5645" width="10.7109375" style="1" customWidth="1"/>
    <col min="5646" max="5646" width="9.7109375" style="1" customWidth="1"/>
    <col min="5647" max="5647" width="10.7109375" style="1" customWidth="1"/>
    <col min="5648" max="5648" width="14" style="1" customWidth="1"/>
    <col min="5649" max="5649" width="5.42578125" style="1" customWidth="1"/>
    <col min="5650" max="5887" width="9.140625" style="1"/>
    <col min="5888" max="5888" width="31.85546875" style="1" customWidth="1"/>
    <col min="5889" max="5889" width="9.7109375" style="1" customWidth="1"/>
    <col min="5890" max="5890" width="0" style="1" hidden="1" customWidth="1"/>
    <col min="5891" max="5894" width="9.7109375" style="1" customWidth="1"/>
    <col min="5895" max="5895" width="0" style="1" hidden="1" customWidth="1"/>
    <col min="5896" max="5896" width="9.7109375" style="1" customWidth="1"/>
    <col min="5897" max="5897" width="10.85546875" style="1" customWidth="1"/>
    <col min="5898" max="5899" width="10.7109375" style="1" customWidth="1"/>
    <col min="5900" max="5900" width="9.7109375" style="1" customWidth="1"/>
    <col min="5901" max="5901" width="10.7109375" style="1" customWidth="1"/>
    <col min="5902" max="5902" width="9.7109375" style="1" customWidth="1"/>
    <col min="5903" max="5903" width="10.7109375" style="1" customWidth="1"/>
    <col min="5904" max="5904" width="14" style="1" customWidth="1"/>
    <col min="5905" max="5905" width="5.42578125" style="1" customWidth="1"/>
    <col min="5906" max="6143" width="9.140625" style="1"/>
    <col min="6144" max="6144" width="31.85546875" style="1" customWidth="1"/>
    <col min="6145" max="6145" width="9.7109375" style="1" customWidth="1"/>
    <col min="6146" max="6146" width="0" style="1" hidden="1" customWidth="1"/>
    <col min="6147" max="6150" width="9.7109375" style="1" customWidth="1"/>
    <col min="6151" max="6151" width="0" style="1" hidden="1" customWidth="1"/>
    <col min="6152" max="6152" width="9.7109375" style="1" customWidth="1"/>
    <col min="6153" max="6153" width="10.85546875" style="1" customWidth="1"/>
    <col min="6154" max="6155" width="10.7109375" style="1" customWidth="1"/>
    <col min="6156" max="6156" width="9.7109375" style="1" customWidth="1"/>
    <col min="6157" max="6157" width="10.7109375" style="1" customWidth="1"/>
    <col min="6158" max="6158" width="9.7109375" style="1" customWidth="1"/>
    <col min="6159" max="6159" width="10.7109375" style="1" customWidth="1"/>
    <col min="6160" max="6160" width="14" style="1" customWidth="1"/>
    <col min="6161" max="6161" width="5.42578125" style="1" customWidth="1"/>
    <col min="6162" max="6399" width="9.140625" style="1"/>
    <col min="6400" max="6400" width="31.85546875" style="1" customWidth="1"/>
    <col min="6401" max="6401" width="9.7109375" style="1" customWidth="1"/>
    <col min="6402" max="6402" width="0" style="1" hidden="1" customWidth="1"/>
    <col min="6403" max="6406" width="9.7109375" style="1" customWidth="1"/>
    <col min="6407" max="6407" width="0" style="1" hidden="1" customWidth="1"/>
    <col min="6408" max="6408" width="9.7109375" style="1" customWidth="1"/>
    <col min="6409" max="6409" width="10.85546875" style="1" customWidth="1"/>
    <col min="6410" max="6411" width="10.7109375" style="1" customWidth="1"/>
    <col min="6412" max="6412" width="9.7109375" style="1" customWidth="1"/>
    <col min="6413" max="6413" width="10.7109375" style="1" customWidth="1"/>
    <col min="6414" max="6414" width="9.7109375" style="1" customWidth="1"/>
    <col min="6415" max="6415" width="10.7109375" style="1" customWidth="1"/>
    <col min="6416" max="6416" width="14" style="1" customWidth="1"/>
    <col min="6417" max="6417" width="5.42578125" style="1" customWidth="1"/>
    <col min="6418" max="6655" width="9.140625" style="1"/>
    <col min="6656" max="6656" width="31.85546875" style="1" customWidth="1"/>
    <col min="6657" max="6657" width="9.7109375" style="1" customWidth="1"/>
    <col min="6658" max="6658" width="0" style="1" hidden="1" customWidth="1"/>
    <col min="6659" max="6662" width="9.7109375" style="1" customWidth="1"/>
    <col min="6663" max="6663" width="0" style="1" hidden="1" customWidth="1"/>
    <col min="6664" max="6664" width="9.7109375" style="1" customWidth="1"/>
    <col min="6665" max="6665" width="10.85546875" style="1" customWidth="1"/>
    <col min="6666" max="6667" width="10.7109375" style="1" customWidth="1"/>
    <col min="6668" max="6668" width="9.7109375" style="1" customWidth="1"/>
    <col min="6669" max="6669" width="10.7109375" style="1" customWidth="1"/>
    <col min="6670" max="6670" width="9.7109375" style="1" customWidth="1"/>
    <col min="6671" max="6671" width="10.7109375" style="1" customWidth="1"/>
    <col min="6672" max="6672" width="14" style="1" customWidth="1"/>
    <col min="6673" max="6673" width="5.42578125" style="1" customWidth="1"/>
    <col min="6674" max="6911" width="9.140625" style="1"/>
    <col min="6912" max="6912" width="31.85546875" style="1" customWidth="1"/>
    <col min="6913" max="6913" width="9.7109375" style="1" customWidth="1"/>
    <col min="6914" max="6914" width="0" style="1" hidden="1" customWidth="1"/>
    <col min="6915" max="6918" width="9.7109375" style="1" customWidth="1"/>
    <col min="6919" max="6919" width="0" style="1" hidden="1" customWidth="1"/>
    <col min="6920" max="6920" width="9.7109375" style="1" customWidth="1"/>
    <col min="6921" max="6921" width="10.85546875" style="1" customWidth="1"/>
    <col min="6922" max="6923" width="10.7109375" style="1" customWidth="1"/>
    <col min="6924" max="6924" width="9.7109375" style="1" customWidth="1"/>
    <col min="6925" max="6925" width="10.7109375" style="1" customWidth="1"/>
    <col min="6926" max="6926" width="9.7109375" style="1" customWidth="1"/>
    <col min="6927" max="6927" width="10.7109375" style="1" customWidth="1"/>
    <col min="6928" max="6928" width="14" style="1" customWidth="1"/>
    <col min="6929" max="6929" width="5.42578125" style="1" customWidth="1"/>
    <col min="6930" max="7167" width="9.140625" style="1"/>
    <col min="7168" max="7168" width="31.85546875" style="1" customWidth="1"/>
    <col min="7169" max="7169" width="9.7109375" style="1" customWidth="1"/>
    <col min="7170" max="7170" width="0" style="1" hidden="1" customWidth="1"/>
    <col min="7171" max="7174" width="9.7109375" style="1" customWidth="1"/>
    <col min="7175" max="7175" width="0" style="1" hidden="1" customWidth="1"/>
    <col min="7176" max="7176" width="9.7109375" style="1" customWidth="1"/>
    <col min="7177" max="7177" width="10.85546875" style="1" customWidth="1"/>
    <col min="7178" max="7179" width="10.7109375" style="1" customWidth="1"/>
    <col min="7180" max="7180" width="9.7109375" style="1" customWidth="1"/>
    <col min="7181" max="7181" width="10.7109375" style="1" customWidth="1"/>
    <col min="7182" max="7182" width="9.7109375" style="1" customWidth="1"/>
    <col min="7183" max="7183" width="10.7109375" style="1" customWidth="1"/>
    <col min="7184" max="7184" width="14" style="1" customWidth="1"/>
    <col min="7185" max="7185" width="5.42578125" style="1" customWidth="1"/>
    <col min="7186" max="7423" width="9.140625" style="1"/>
    <col min="7424" max="7424" width="31.85546875" style="1" customWidth="1"/>
    <col min="7425" max="7425" width="9.7109375" style="1" customWidth="1"/>
    <col min="7426" max="7426" width="0" style="1" hidden="1" customWidth="1"/>
    <col min="7427" max="7430" width="9.7109375" style="1" customWidth="1"/>
    <col min="7431" max="7431" width="0" style="1" hidden="1" customWidth="1"/>
    <col min="7432" max="7432" width="9.7109375" style="1" customWidth="1"/>
    <col min="7433" max="7433" width="10.85546875" style="1" customWidth="1"/>
    <col min="7434" max="7435" width="10.7109375" style="1" customWidth="1"/>
    <col min="7436" max="7436" width="9.7109375" style="1" customWidth="1"/>
    <col min="7437" max="7437" width="10.7109375" style="1" customWidth="1"/>
    <col min="7438" max="7438" width="9.7109375" style="1" customWidth="1"/>
    <col min="7439" max="7439" width="10.7109375" style="1" customWidth="1"/>
    <col min="7440" max="7440" width="14" style="1" customWidth="1"/>
    <col min="7441" max="7441" width="5.42578125" style="1" customWidth="1"/>
    <col min="7442" max="7679" width="9.140625" style="1"/>
    <col min="7680" max="7680" width="31.85546875" style="1" customWidth="1"/>
    <col min="7681" max="7681" width="9.7109375" style="1" customWidth="1"/>
    <col min="7682" max="7682" width="0" style="1" hidden="1" customWidth="1"/>
    <col min="7683" max="7686" width="9.7109375" style="1" customWidth="1"/>
    <col min="7687" max="7687" width="0" style="1" hidden="1" customWidth="1"/>
    <col min="7688" max="7688" width="9.7109375" style="1" customWidth="1"/>
    <col min="7689" max="7689" width="10.85546875" style="1" customWidth="1"/>
    <col min="7690" max="7691" width="10.7109375" style="1" customWidth="1"/>
    <col min="7692" max="7692" width="9.7109375" style="1" customWidth="1"/>
    <col min="7693" max="7693" width="10.7109375" style="1" customWidth="1"/>
    <col min="7694" max="7694" width="9.7109375" style="1" customWidth="1"/>
    <col min="7695" max="7695" width="10.7109375" style="1" customWidth="1"/>
    <col min="7696" max="7696" width="14" style="1" customWidth="1"/>
    <col min="7697" max="7697" width="5.42578125" style="1" customWidth="1"/>
    <col min="7698" max="7935" width="9.140625" style="1"/>
    <col min="7936" max="7936" width="31.85546875" style="1" customWidth="1"/>
    <col min="7937" max="7937" width="9.7109375" style="1" customWidth="1"/>
    <col min="7938" max="7938" width="0" style="1" hidden="1" customWidth="1"/>
    <col min="7939" max="7942" width="9.7109375" style="1" customWidth="1"/>
    <col min="7943" max="7943" width="0" style="1" hidden="1" customWidth="1"/>
    <col min="7944" max="7944" width="9.7109375" style="1" customWidth="1"/>
    <col min="7945" max="7945" width="10.85546875" style="1" customWidth="1"/>
    <col min="7946" max="7947" width="10.7109375" style="1" customWidth="1"/>
    <col min="7948" max="7948" width="9.7109375" style="1" customWidth="1"/>
    <col min="7949" max="7949" width="10.7109375" style="1" customWidth="1"/>
    <col min="7950" max="7950" width="9.7109375" style="1" customWidth="1"/>
    <col min="7951" max="7951" width="10.7109375" style="1" customWidth="1"/>
    <col min="7952" max="7952" width="14" style="1" customWidth="1"/>
    <col min="7953" max="7953" width="5.42578125" style="1" customWidth="1"/>
    <col min="7954" max="8191" width="9.140625" style="1"/>
    <col min="8192" max="8192" width="31.85546875" style="1" customWidth="1"/>
    <col min="8193" max="8193" width="9.7109375" style="1" customWidth="1"/>
    <col min="8194" max="8194" width="0" style="1" hidden="1" customWidth="1"/>
    <col min="8195" max="8198" width="9.7109375" style="1" customWidth="1"/>
    <col min="8199" max="8199" width="0" style="1" hidden="1" customWidth="1"/>
    <col min="8200" max="8200" width="9.7109375" style="1" customWidth="1"/>
    <col min="8201" max="8201" width="10.85546875" style="1" customWidth="1"/>
    <col min="8202" max="8203" width="10.7109375" style="1" customWidth="1"/>
    <col min="8204" max="8204" width="9.7109375" style="1" customWidth="1"/>
    <col min="8205" max="8205" width="10.7109375" style="1" customWidth="1"/>
    <col min="8206" max="8206" width="9.7109375" style="1" customWidth="1"/>
    <col min="8207" max="8207" width="10.7109375" style="1" customWidth="1"/>
    <col min="8208" max="8208" width="14" style="1" customWidth="1"/>
    <col min="8209" max="8209" width="5.42578125" style="1" customWidth="1"/>
    <col min="8210" max="8447" width="9.140625" style="1"/>
    <col min="8448" max="8448" width="31.85546875" style="1" customWidth="1"/>
    <col min="8449" max="8449" width="9.7109375" style="1" customWidth="1"/>
    <col min="8450" max="8450" width="0" style="1" hidden="1" customWidth="1"/>
    <col min="8451" max="8454" width="9.7109375" style="1" customWidth="1"/>
    <col min="8455" max="8455" width="0" style="1" hidden="1" customWidth="1"/>
    <col min="8456" max="8456" width="9.7109375" style="1" customWidth="1"/>
    <col min="8457" max="8457" width="10.85546875" style="1" customWidth="1"/>
    <col min="8458" max="8459" width="10.7109375" style="1" customWidth="1"/>
    <col min="8460" max="8460" width="9.7109375" style="1" customWidth="1"/>
    <col min="8461" max="8461" width="10.7109375" style="1" customWidth="1"/>
    <col min="8462" max="8462" width="9.7109375" style="1" customWidth="1"/>
    <col min="8463" max="8463" width="10.7109375" style="1" customWidth="1"/>
    <col min="8464" max="8464" width="14" style="1" customWidth="1"/>
    <col min="8465" max="8465" width="5.42578125" style="1" customWidth="1"/>
    <col min="8466" max="8703" width="9.140625" style="1"/>
    <col min="8704" max="8704" width="31.85546875" style="1" customWidth="1"/>
    <col min="8705" max="8705" width="9.7109375" style="1" customWidth="1"/>
    <col min="8706" max="8706" width="0" style="1" hidden="1" customWidth="1"/>
    <col min="8707" max="8710" width="9.7109375" style="1" customWidth="1"/>
    <col min="8711" max="8711" width="0" style="1" hidden="1" customWidth="1"/>
    <col min="8712" max="8712" width="9.7109375" style="1" customWidth="1"/>
    <col min="8713" max="8713" width="10.85546875" style="1" customWidth="1"/>
    <col min="8714" max="8715" width="10.7109375" style="1" customWidth="1"/>
    <col min="8716" max="8716" width="9.7109375" style="1" customWidth="1"/>
    <col min="8717" max="8717" width="10.7109375" style="1" customWidth="1"/>
    <col min="8718" max="8718" width="9.7109375" style="1" customWidth="1"/>
    <col min="8719" max="8719" width="10.7109375" style="1" customWidth="1"/>
    <col min="8720" max="8720" width="14" style="1" customWidth="1"/>
    <col min="8721" max="8721" width="5.42578125" style="1" customWidth="1"/>
    <col min="8722" max="8959" width="9.140625" style="1"/>
    <col min="8960" max="8960" width="31.85546875" style="1" customWidth="1"/>
    <col min="8961" max="8961" width="9.7109375" style="1" customWidth="1"/>
    <col min="8962" max="8962" width="0" style="1" hidden="1" customWidth="1"/>
    <col min="8963" max="8966" width="9.7109375" style="1" customWidth="1"/>
    <col min="8967" max="8967" width="0" style="1" hidden="1" customWidth="1"/>
    <col min="8968" max="8968" width="9.7109375" style="1" customWidth="1"/>
    <col min="8969" max="8969" width="10.85546875" style="1" customWidth="1"/>
    <col min="8970" max="8971" width="10.7109375" style="1" customWidth="1"/>
    <col min="8972" max="8972" width="9.7109375" style="1" customWidth="1"/>
    <col min="8973" max="8973" width="10.7109375" style="1" customWidth="1"/>
    <col min="8974" max="8974" width="9.7109375" style="1" customWidth="1"/>
    <col min="8975" max="8975" width="10.7109375" style="1" customWidth="1"/>
    <col min="8976" max="8976" width="14" style="1" customWidth="1"/>
    <col min="8977" max="8977" width="5.42578125" style="1" customWidth="1"/>
    <col min="8978" max="9215" width="9.140625" style="1"/>
    <col min="9216" max="9216" width="31.85546875" style="1" customWidth="1"/>
    <col min="9217" max="9217" width="9.7109375" style="1" customWidth="1"/>
    <col min="9218" max="9218" width="0" style="1" hidden="1" customWidth="1"/>
    <col min="9219" max="9222" width="9.7109375" style="1" customWidth="1"/>
    <col min="9223" max="9223" width="0" style="1" hidden="1" customWidth="1"/>
    <col min="9224" max="9224" width="9.7109375" style="1" customWidth="1"/>
    <col min="9225" max="9225" width="10.85546875" style="1" customWidth="1"/>
    <col min="9226" max="9227" width="10.7109375" style="1" customWidth="1"/>
    <col min="9228" max="9228" width="9.7109375" style="1" customWidth="1"/>
    <col min="9229" max="9229" width="10.7109375" style="1" customWidth="1"/>
    <col min="9230" max="9230" width="9.7109375" style="1" customWidth="1"/>
    <col min="9231" max="9231" width="10.7109375" style="1" customWidth="1"/>
    <col min="9232" max="9232" width="14" style="1" customWidth="1"/>
    <col min="9233" max="9233" width="5.42578125" style="1" customWidth="1"/>
    <col min="9234" max="9471" width="9.140625" style="1"/>
    <col min="9472" max="9472" width="31.85546875" style="1" customWidth="1"/>
    <col min="9473" max="9473" width="9.7109375" style="1" customWidth="1"/>
    <col min="9474" max="9474" width="0" style="1" hidden="1" customWidth="1"/>
    <col min="9475" max="9478" width="9.7109375" style="1" customWidth="1"/>
    <col min="9479" max="9479" width="0" style="1" hidden="1" customWidth="1"/>
    <col min="9480" max="9480" width="9.7109375" style="1" customWidth="1"/>
    <col min="9481" max="9481" width="10.85546875" style="1" customWidth="1"/>
    <col min="9482" max="9483" width="10.7109375" style="1" customWidth="1"/>
    <col min="9484" max="9484" width="9.7109375" style="1" customWidth="1"/>
    <col min="9485" max="9485" width="10.7109375" style="1" customWidth="1"/>
    <col min="9486" max="9486" width="9.7109375" style="1" customWidth="1"/>
    <col min="9487" max="9487" width="10.7109375" style="1" customWidth="1"/>
    <col min="9488" max="9488" width="14" style="1" customWidth="1"/>
    <col min="9489" max="9489" width="5.42578125" style="1" customWidth="1"/>
    <col min="9490" max="9727" width="9.140625" style="1"/>
    <col min="9728" max="9728" width="31.85546875" style="1" customWidth="1"/>
    <col min="9729" max="9729" width="9.7109375" style="1" customWidth="1"/>
    <col min="9730" max="9730" width="0" style="1" hidden="1" customWidth="1"/>
    <col min="9731" max="9734" width="9.7109375" style="1" customWidth="1"/>
    <col min="9735" max="9735" width="0" style="1" hidden="1" customWidth="1"/>
    <col min="9736" max="9736" width="9.7109375" style="1" customWidth="1"/>
    <col min="9737" max="9737" width="10.85546875" style="1" customWidth="1"/>
    <col min="9738" max="9739" width="10.7109375" style="1" customWidth="1"/>
    <col min="9740" max="9740" width="9.7109375" style="1" customWidth="1"/>
    <col min="9741" max="9741" width="10.7109375" style="1" customWidth="1"/>
    <col min="9742" max="9742" width="9.7109375" style="1" customWidth="1"/>
    <col min="9743" max="9743" width="10.7109375" style="1" customWidth="1"/>
    <col min="9744" max="9744" width="14" style="1" customWidth="1"/>
    <col min="9745" max="9745" width="5.42578125" style="1" customWidth="1"/>
    <col min="9746" max="9983" width="9.140625" style="1"/>
    <col min="9984" max="9984" width="31.85546875" style="1" customWidth="1"/>
    <col min="9985" max="9985" width="9.7109375" style="1" customWidth="1"/>
    <col min="9986" max="9986" width="0" style="1" hidden="1" customWidth="1"/>
    <col min="9987" max="9990" width="9.7109375" style="1" customWidth="1"/>
    <col min="9991" max="9991" width="0" style="1" hidden="1" customWidth="1"/>
    <col min="9992" max="9992" width="9.7109375" style="1" customWidth="1"/>
    <col min="9993" max="9993" width="10.85546875" style="1" customWidth="1"/>
    <col min="9994" max="9995" width="10.7109375" style="1" customWidth="1"/>
    <col min="9996" max="9996" width="9.7109375" style="1" customWidth="1"/>
    <col min="9997" max="9997" width="10.7109375" style="1" customWidth="1"/>
    <col min="9998" max="9998" width="9.7109375" style="1" customWidth="1"/>
    <col min="9999" max="9999" width="10.7109375" style="1" customWidth="1"/>
    <col min="10000" max="10000" width="14" style="1" customWidth="1"/>
    <col min="10001" max="10001" width="5.42578125" style="1" customWidth="1"/>
    <col min="10002" max="10239" width="9.140625" style="1"/>
    <col min="10240" max="10240" width="31.85546875" style="1" customWidth="1"/>
    <col min="10241" max="10241" width="9.7109375" style="1" customWidth="1"/>
    <col min="10242" max="10242" width="0" style="1" hidden="1" customWidth="1"/>
    <col min="10243" max="10246" width="9.7109375" style="1" customWidth="1"/>
    <col min="10247" max="10247" width="0" style="1" hidden="1" customWidth="1"/>
    <col min="10248" max="10248" width="9.7109375" style="1" customWidth="1"/>
    <col min="10249" max="10249" width="10.85546875" style="1" customWidth="1"/>
    <col min="10250" max="10251" width="10.7109375" style="1" customWidth="1"/>
    <col min="10252" max="10252" width="9.7109375" style="1" customWidth="1"/>
    <col min="10253" max="10253" width="10.7109375" style="1" customWidth="1"/>
    <col min="10254" max="10254" width="9.7109375" style="1" customWidth="1"/>
    <col min="10255" max="10255" width="10.7109375" style="1" customWidth="1"/>
    <col min="10256" max="10256" width="14" style="1" customWidth="1"/>
    <col min="10257" max="10257" width="5.42578125" style="1" customWidth="1"/>
    <col min="10258" max="10495" width="9.140625" style="1"/>
    <col min="10496" max="10496" width="31.85546875" style="1" customWidth="1"/>
    <col min="10497" max="10497" width="9.7109375" style="1" customWidth="1"/>
    <col min="10498" max="10498" width="0" style="1" hidden="1" customWidth="1"/>
    <col min="10499" max="10502" width="9.7109375" style="1" customWidth="1"/>
    <col min="10503" max="10503" width="0" style="1" hidden="1" customWidth="1"/>
    <col min="10504" max="10504" width="9.7109375" style="1" customWidth="1"/>
    <col min="10505" max="10505" width="10.85546875" style="1" customWidth="1"/>
    <col min="10506" max="10507" width="10.7109375" style="1" customWidth="1"/>
    <col min="10508" max="10508" width="9.7109375" style="1" customWidth="1"/>
    <col min="10509" max="10509" width="10.7109375" style="1" customWidth="1"/>
    <col min="10510" max="10510" width="9.7109375" style="1" customWidth="1"/>
    <col min="10511" max="10511" width="10.7109375" style="1" customWidth="1"/>
    <col min="10512" max="10512" width="14" style="1" customWidth="1"/>
    <col min="10513" max="10513" width="5.42578125" style="1" customWidth="1"/>
    <col min="10514" max="10751" width="9.140625" style="1"/>
    <col min="10752" max="10752" width="31.85546875" style="1" customWidth="1"/>
    <col min="10753" max="10753" width="9.7109375" style="1" customWidth="1"/>
    <col min="10754" max="10754" width="0" style="1" hidden="1" customWidth="1"/>
    <col min="10755" max="10758" width="9.7109375" style="1" customWidth="1"/>
    <col min="10759" max="10759" width="0" style="1" hidden="1" customWidth="1"/>
    <col min="10760" max="10760" width="9.7109375" style="1" customWidth="1"/>
    <col min="10761" max="10761" width="10.85546875" style="1" customWidth="1"/>
    <col min="10762" max="10763" width="10.7109375" style="1" customWidth="1"/>
    <col min="10764" max="10764" width="9.7109375" style="1" customWidth="1"/>
    <col min="10765" max="10765" width="10.7109375" style="1" customWidth="1"/>
    <col min="10766" max="10766" width="9.7109375" style="1" customWidth="1"/>
    <col min="10767" max="10767" width="10.7109375" style="1" customWidth="1"/>
    <col min="10768" max="10768" width="14" style="1" customWidth="1"/>
    <col min="10769" max="10769" width="5.42578125" style="1" customWidth="1"/>
    <col min="10770" max="11007" width="9.140625" style="1"/>
    <col min="11008" max="11008" width="31.85546875" style="1" customWidth="1"/>
    <col min="11009" max="11009" width="9.7109375" style="1" customWidth="1"/>
    <col min="11010" max="11010" width="0" style="1" hidden="1" customWidth="1"/>
    <col min="11011" max="11014" width="9.7109375" style="1" customWidth="1"/>
    <col min="11015" max="11015" width="0" style="1" hidden="1" customWidth="1"/>
    <col min="11016" max="11016" width="9.7109375" style="1" customWidth="1"/>
    <col min="11017" max="11017" width="10.85546875" style="1" customWidth="1"/>
    <col min="11018" max="11019" width="10.7109375" style="1" customWidth="1"/>
    <col min="11020" max="11020" width="9.7109375" style="1" customWidth="1"/>
    <col min="11021" max="11021" width="10.7109375" style="1" customWidth="1"/>
    <col min="11022" max="11022" width="9.7109375" style="1" customWidth="1"/>
    <col min="11023" max="11023" width="10.7109375" style="1" customWidth="1"/>
    <col min="11024" max="11024" width="14" style="1" customWidth="1"/>
    <col min="11025" max="11025" width="5.42578125" style="1" customWidth="1"/>
    <col min="11026" max="11263" width="9.140625" style="1"/>
    <col min="11264" max="11264" width="31.85546875" style="1" customWidth="1"/>
    <col min="11265" max="11265" width="9.7109375" style="1" customWidth="1"/>
    <col min="11266" max="11266" width="0" style="1" hidden="1" customWidth="1"/>
    <col min="11267" max="11270" width="9.7109375" style="1" customWidth="1"/>
    <col min="11271" max="11271" width="0" style="1" hidden="1" customWidth="1"/>
    <col min="11272" max="11272" width="9.7109375" style="1" customWidth="1"/>
    <col min="11273" max="11273" width="10.85546875" style="1" customWidth="1"/>
    <col min="11274" max="11275" width="10.7109375" style="1" customWidth="1"/>
    <col min="11276" max="11276" width="9.7109375" style="1" customWidth="1"/>
    <col min="11277" max="11277" width="10.7109375" style="1" customWidth="1"/>
    <col min="11278" max="11278" width="9.7109375" style="1" customWidth="1"/>
    <col min="11279" max="11279" width="10.7109375" style="1" customWidth="1"/>
    <col min="11280" max="11280" width="14" style="1" customWidth="1"/>
    <col min="11281" max="11281" width="5.42578125" style="1" customWidth="1"/>
    <col min="11282" max="11519" width="9.140625" style="1"/>
    <col min="11520" max="11520" width="31.85546875" style="1" customWidth="1"/>
    <col min="11521" max="11521" width="9.7109375" style="1" customWidth="1"/>
    <col min="11522" max="11522" width="0" style="1" hidden="1" customWidth="1"/>
    <col min="11523" max="11526" width="9.7109375" style="1" customWidth="1"/>
    <col min="11527" max="11527" width="0" style="1" hidden="1" customWidth="1"/>
    <col min="11528" max="11528" width="9.7109375" style="1" customWidth="1"/>
    <col min="11529" max="11529" width="10.85546875" style="1" customWidth="1"/>
    <col min="11530" max="11531" width="10.7109375" style="1" customWidth="1"/>
    <col min="11532" max="11532" width="9.7109375" style="1" customWidth="1"/>
    <col min="11533" max="11533" width="10.7109375" style="1" customWidth="1"/>
    <col min="11534" max="11534" width="9.7109375" style="1" customWidth="1"/>
    <col min="11535" max="11535" width="10.7109375" style="1" customWidth="1"/>
    <col min="11536" max="11536" width="14" style="1" customWidth="1"/>
    <col min="11537" max="11537" width="5.42578125" style="1" customWidth="1"/>
    <col min="11538" max="11775" width="9.140625" style="1"/>
    <col min="11776" max="11776" width="31.85546875" style="1" customWidth="1"/>
    <col min="11777" max="11777" width="9.7109375" style="1" customWidth="1"/>
    <col min="11778" max="11778" width="0" style="1" hidden="1" customWidth="1"/>
    <col min="11779" max="11782" width="9.7109375" style="1" customWidth="1"/>
    <col min="11783" max="11783" width="0" style="1" hidden="1" customWidth="1"/>
    <col min="11784" max="11784" width="9.7109375" style="1" customWidth="1"/>
    <col min="11785" max="11785" width="10.85546875" style="1" customWidth="1"/>
    <col min="11786" max="11787" width="10.7109375" style="1" customWidth="1"/>
    <col min="11788" max="11788" width="9.7109375" style="1" customWidth="1"/>
    <col min="11789" max="11789" width="10.7109375" style="1" customWidth="1"/>
    <col min="11790" max="11790" width="9.7109375" style="1" customWidth="1"/>
    <col min="11791" max="11791" width="10.7109375" style="1" customWidth="1"/>
    <col min="11792" max="11792" width="14" style="1" customWidth="1"/>
    <col min="11793" max="11793" width="5.42578125" style="1" customWidth="1"/>
    <col min="11794" max="12031" width="9.140625" style="1"/>
    <col min="12032" max="12032" width="31.85546875" style="1" customWidth="1"/>
    <col min="12033" max="12033" width="9.7109375" style="1" customWidth="1"/>
    <col min="12034" max="12034" width="0" style="1" hidden="1" customWidth="1"/>
    <col min="12035" max="12038" width="9.7109375" style="1" customWidth="1"/>
    <col min="12039" max="12039" width="0" style="1" hidden="1" customWidth="1"/>
    <col min="12040" max="12040" width="9.7109375" style="1" customWidth="1"/>
    <col min="12041" max="12041" width="10.85546875" style="1" customWidth="1"/>
    <col min="12042" max="12043" width="10.7109375" style="1" customWidth="1"/>
    <col min="12044" max="12044" width="9.7109375" style="1" customWidth="1"/>
    <col min="12045" max="12045" width="10.7109375" style="1" customWidth="1"/>
    <col min="12046" max="12046" width="9.7109375" style="1" customWidth="1"/>
    <col min="12047" max="12047" width="10.7109375" style="1" customWidth="1"/>
    <col min="12048" max="12048" width="14" style="1" customWidth="1"/>
    <col min="12049" max="12049" width="5.42578125" style="1" customWidth="1"/>
    <col min="12050" max="12287" width="9.140625" style="1"/>
    <col min="12288" max="12288" width="31.85546875" style="1" customWidth="1"/>
    <col min="12289" max="12289" width="9.7109375" style="1" customWidth="1"/>
    <col min="12290" max="12290" width="0" style="1" hidden="1" customWidth="1"/>
    <col min="12291" max="12294" width="9.7109375" style="1" customWidth="1"/>
    <col min="12295" max="12295" width="0" style="1" hidden="1" customWidth="1"/>
    <col min="12296" max="12296" width="9.7109375" style="1" customWidth="1"/>
    <col min="12297" max="12297" width="10.85546875" style="1" customWidth="1"/>
    <col min="12298" max="12299" width="10.7109375" style="1" customWidth="1"/>
    <col min="12300" max="12300" width="9.7109375" style="1" customWidth="1"/>
    <col min="12301" max="12301" width="10.7109375" style="1" customWidth="1"/>
    <col min="12302" max="12302" width="9.7109375" style="1" customWidth="1"/>
    <col min="12303" max="12303" width="10.7109375" style="1" customWidth="1"/>
    <col min="12304" max="12304" width="14" style="1" customWidth="1"/>
    <col min="12305" max="12305" width="5.42578125" style="1" customWidth="1"/>
    <col min="12306" max="12543" width="9.140625" style="1"/>
    <col min="12544" max="12544" width="31.85546875" style="1" customWidth="1"/>
    <col min="12545" max="12545" width="9.7109375" style="1" customWidth="1"/>
    <col min="12546" max="12546" width="0" style="1" hidden="1" customWidth="1"/>
    <col min="12547" max="12550" width="9.7109375" style="1" customWidth="1"/>
    <col min="12551" max="12551" width="0" style="1" hidden="1" customWidth="1"/>
    <col min="12552" max="12552" width="9.7109375" style="1" customWidth="1"/>
    <col min="12553" max="12553" width="10.85546875" style="1" customWidth="1"/>
    <col min="12554" max="12555" width="10.7109375" style="1" customWidth="1"/>
    <col min="12556" max="12556" width="9.7109375" style="1" customWidth="1"/>
    <col min="12557" max="12557" width="10.7109375" style="1" customWidth="1"/>
    <col min="12558" max="12558" width="9.7109375" style="1" customWidth="1"/>
    <col min="12559" max="12559" width="10.7109375" style="1" customWidth="1"/>
    <col min="12560" max="12560" width="14" style="1" customWidth="1"/>
    <col min="12561" max="12561" width="5.42578125" style="1" customWidth="1"/>
    <col min="12562" max="12799" width="9.140625" style="1"/>
    <col min="12800" max="12800" width="31.85546875" style="1" customWidth="1"/>
    <col min="12801" max="12801" width="9.7109375" style="1" customWidth="1"/>
    <col min="12802" max="12802" width="0" style="1" hidden="1" customWidth="1"/>
    <col min="12803" max="12806" width="9.7109375" style="1" customWidth="1"/>
    <col min="12807" max="12807" width="0" style="1" hidden="1" customWidth="1"/>
    <col min="12808" max="12808" width="9.7109375" style="1" customWidth="1"/>
    <col min="12809" max="12809" width="10.85546875" style="1" customWidth="1"/>
    <col min="12810" max="12811" width="10.7109375" style="1" customWidth="1"/>
    <col min="12812" max="12812" width="9.7109375" style="1" customWidth="1"/>
    <col min="12813" max="12813" width="10.7109375" style="1" customWidth="1"/>
    <col min="12814" max="12814" width="9.7109375" style="1" customWidth="1"/>
    <col min="12815" max="12815" width="10.7109375" style="1" customWidth="1"/>
    <col min="12816" max="12816" width="14" style="1" customWidth="1"/>
    <col min="12817" max="12817" width="5.42578125" style="1" customWidth="1"/>
    <col min="12818" max="13055" width="9.140625" style="1"/>
    <col min="13056" max="13056" width="31.85546875" style="1" customWidth="1"/>
    <col min="13057" max="13057" width="9.7109375" style="1" customWidth="1"/>
    <col min="13058" max="13058" width="0" style="1" hidden="1" customWidth="1"/>
    <col min="13059" max="13062" width="9.7109375" style="1" customWidth="1"/>
    <col min="13063" max="13063" width="0" style="1" hidden="1" customWidth="1"/>
    <col min="13064" max="13064" width="9.7109375" style="1" customWidth="1"/>
    <col min="13065" max="13065" width="10.85546875" style="1" customWidth="1"/>
    <col min="13066" max="13067" width="10.7109375" style="1" customWidth="1"/>
    <col min="13068" max="13068" width="9.7109375" style="1" customWidth="1"/>
    <col min="13069" max="13069" width="10.7109375" style="1" customWidth="1"/>
    <col min="13070" max="13070" width="9.7109375" style="1" customWidth="1"/>
    <col min="13071" max="13071" width="10.7109375" style="1" customWidth="1"/>
    <col min="13072" max="13072" width="14" style="1" customWidth="1"/>
    <col min="13073" max="13073" width="5.42578125" style="1" customWidth="1"/>
    <col min="13074" max="13311" width="9.140625" style="1"/>
    <col min="13312" max="13312" width="31.85546875" style="1" customWidth="1"/>
    <col min="13313" max="13313" width="9.7109375" style="1" customWidth="1"/>
    <col min="13314" max="13314" width="0" style="1" hidden="1" customWidth="1"/>
    <col min="13315" max="13318" width="9.7109375" style="1" customWidth="1"/>
    <col min="13319" max="13319" width="0" style="1" hidden="1" customWidth="1"/>
    <col min="13320" max="13320" width="9.7109375" style="1" customWidth="1"/>
    <col min="13321" max="13321" width="10.85546875" style="1" customWidth="1"/>
    <col min="13322" max="13323" width="10.7109375" style="1" customWidth="1"/>
    <col min="13324" max="13324" width="9.7109375" style="1" customWidth="1"/>
    <col min="13325" max="13325" width="10.7109375" style="1" customWidth="1"/>
    <col min="13326" max="13326" width="9.7109375" style="1" customWidth="1"/>
    <col min="13327" max="13327" width="10.7109375" style="1" customWidth="1"/>
    <col min="13328" max="13328" width="14" style="1" customWidth="1"/>
    <col min="13329" max="13329" width="5.42578125" style="1" customWidth="1"/>
    <col min="13330" max="13567" width="9.140625" style="1"/>
    <col min="13568" max="13568" width="31.85546875" style="1" customWidth="1"/>
    <col min="13569" max="13569" width="9.7109375" style="1" customWidth="1"/>
    <col min="13570" max="13570" width="0" style="1" hidden="1" customWidth="1"/>
    <col min="13571" max="13574" width="9.7109375" style="1" customWidth="1"/>
    <col min="13575" max="13575" width="0" style="1" hidden="1" customWidth="1"/>
    <col min="13576" max="13576" width="9.7109375" style="1" customWidth="1"/>
    <col min="13577" max="13577" width="10.85546875" style="1" customWidth="1"/>
    <col min="13578" max="13579" width="10.7109375" style="1" customWidth="1"/>
    <col min="13580" max="13580" width="9.7109375" style="1" customWidth="1"/>
    <col min="13581" max="13581" width="10.7109375" style="1" customWidth="1"/>
    <col min="13582" max="13582" width="9.7109375" style="1" customWidth="1"/>
    <col min="13583" max="13583" width="10.7109375" style="1" customWidth="1"/>
    <col min="13584" max="13584" width="14" style="1" customWidth="1"/>
    <col min="13585" max="13585" width="5.42578125" style="1" customWidth="1"/>
    <col min="13586" max="13823" width="9.140625" style="1"/>
    <col min="13824" max="13824" width="31.85546875" style="1" customWidth="1"/>
    <col min="13825" max="13825" width="9.7109375" style="1" customWidth="1"/>
    <col min="13826" max="13826" width="0" style="1" hidden="1" customWidth="1"/>
    <col min="13827" max="13830" width="9.7109375" style="1" customWidth="1"/>
    <col min="13831" max="13831" width="0" style="1" hidden="1" customWidth="1"/>
    <col min="13832" max="13832" width="9.7109375" style="1" customWidth="1"/>
    <col min="13833" max="13833" width="10.85546875" style="1" customWidth="1"/>
    <col min="13834" max="13835" width="10.7109375" style="1" customWidth="1"/>
    <col min="13836" max="13836" width="9.7109375" style="1" customWidth="1"/>
    <col min="13837" max="13837" width="10.7109375" style="1" customWidth="1"/>
    <col min="13838" max="13838" width="9.7109375" style="1" customWidth="1"/>
    <col min="13839" max="13839" width="10.7109375" style="1" customWidth="1"/>
    <col min="13840" max="13840" width="14" style="1" customWidth="1"/>
    <col min="13841" max="13841" width="5.42578125" style="1" customWidth="1"/>
    <col min="13842" max="14079" width="9.140625" style="1"/>
    <col min="14080" max="14080" width="31.85546875" style="1" customWidth="1"/>
    <col min="14081" max="14081" width="9.7109375" style="1" customWidth="1"/>
    <col min="14082" max="14082" width="0" style="1" hidden="1" customWidth="1"/>
    <col min="14083" max="14086" width="9.7109375" style="1" customWidth="1"/>
    <col min="14087" max="14087" width="0" style="1" hidden="1" customWidth="1"/>
    <col min="14088" max="14088" width="9.7109375" style="1" customWidth="1"/>
    <col min="14089" max="14089" width="10.85546875" style="1" customWidth="1"/>
    <col min="14090" max="14091" width="10.7109375" style="1" customWidth="1"/>
    <col min="14092" max="14092" width="9.7109375" style="1" customWidth="1"/>
    <col min="14093" max="14093" width="10.7109375" style="1" customWidth="1"/>
    <col min="14094" max="14094" width="9.7109375" style="1" customWidth="1"/>
    <col min="14095" max="14095" width="10.7109375" style="1" customWidth="1"/>
    <col min="14096" max="14096" width="14" style="1" customWidth="1"/>
    <col min="14097" max="14097" width="5.42578125" style="1" customWidth="1"/>
    <col min="14098" max="14335" width="9.140625" style="1"/>
    <col min="14336" max="14336" width="31.85546875" style="1" customWidth="1"/>
    <col min="14337" max="14337" width="9.7109375" style="1" customWidth="1"/>
    <col min="14338" max="14338" width="0" style="1" hidden="1" customWidth="1"/>
    <col min="14339" max="14342" width="9.7109375" style="1" customWidth="1"/>
    <col min="14343" max="14343" width="0" style="1" hidden="1" customWidth="1"/>
    <col min="14344" max="14344" width="9.7109375" style="1" customWidth="1"/>
    <col min="14345" max="14345" width="10.85546875" style="1" customWidth="1"/>
    <col min="14346" max="14347" width="10.7109375" style="1" customWidth="1"/>
    <col min="14348" max="14348" width="9.7109375" style="1" customWidth="1"/>
    <col min="14349" max="14349" width="10.7109375" style="1" customWidth="1"/>
    <col min="14350" max="14350" width="9.7109375" style="1" customWidth="1"/>
    <col min="14351" max="14351" width="10.7109375" style="1" customWidth="1"/>
    <col min="14352" max="14352" width="14" style="1" customWidth="1"/>
    <col min="14353" max="14353" width="5.42578125" style="1" customWidth="1"/>
    <col min="14354" max="14591" width="9.140625" style="1"/>
    <col min="14592" max="14592" width="31.85546875" style="1" customWidth="1"/>
    <col min="14593" max="14593" width="9.7109375" style="1" customWidth="1"/>
    <col min="14594" max="14594" width="0" style="1" hidden="1" customWidth="1"/>
    <col min="14595" max="14598" width="9.7109375" style="1" customWidth="1"/>
    <col min="14599" max="14599" width="0" style="1" hidden="1" customWidth="1"/>
    <col min="14600" max="14600" width="9.7109375" style="1" customWidth="1"/>
    <col min="14601" max="14601" width="10.85546875" style="1" customWidth="1"/>
    <col min="14602" max="14603" width="10.7109375" style="1" customWidth="1"/>
    <col min="14604" max="14604" width="9.7109375" style="1" customWidth="1"/>
    <col min="14605" max="14605" width="10.7109375" style="1" customWidth="1"/>
    <col min="14606" max="14606" width="9.7109375" style="1" customWidth="1"/>
    <col min="14607" max="14607" width="10.7109375" style="1" customWidth="1"/>
    <col min="14608" max="14608" width="14" style="1" customWidth="1"/>
    <col min="14609" max="14609" width="5.42578125" style="1" customWidth="1"/>
    <col min="14610" max="14847" width="9.140625" style="1"/>
    <col min="14848" max="14848" width="31.85546875" style="1" customWidth="1"/>
    <col min="14849" max="14849" width="9.7109375" style="1" customWidth="1"/>
    <col min="14850" max="14850" width="0" style="1" hidden="1" customWidth="1"/>
    <col min="14851" max="14854" width="9.7109375" style="1" customWidth="1"/>
    <col min="14855" max="14855" width="0" style="1" hidden="1" customWidth="1"/>
    <col min="14856" max="14856" width="9.7109375" style="1" customWidth="1"/>
    <col min="14857" max="14857" width="10.85546875" style="1" customWidth="1"/>
    <col min="14858" max="14859" width="10.7109375" style="1" customWidth="1"/>
    <col min="14860" max="14860" width="9.7109375" style="1" customWidth="1"/>
    <col min="14861" max="14861" width="10.7109375" style="1" customWidth="1"/>
    <col min="14862" max="14862" width="9.7109375" style="1" customWidth="1"/>
    <col min="14863" max="14863" width="10.7109375" style="1" customWidth="1"/>
    <col min="14864" max="14864" width="14" style="1" customWidth="1"/>
    <col min="14865" max="14865" width="5.42578125" style="1" customWidth="1"/>
    <col min="14866" max="15103" width="9.140625" style="1"/>
    <col min="15104" max="15104" width="31.85546875" style="1" customWidth="1"/>
    <col min="15105" max="15105" width="9.7109375" style="1" customWidth="1"/>
    <col min="15106" max="15106" width="0" style="1" hidden="1" customWidth="1"/>
    <col min="15107" max="15110" width="9.7109375" style="1" customWidth="1"/>
    <col min="15111" max="15111" width="0" style="1" hidden="1" customWidth="1"/>
    <col min="15112" max="15112" width="9.7109375" style="1" customWidth="1"/>
    <col min="15113" max="15113" width="10.85546875" style="1" customWidth="1"/>
    <col min="15114" max="15115" width="10.7109375" style="1" customWidth="1"/>
    <col min="15116" max="15116" width="9.7109375" style="1" customWidth="1"/>
    <col min="15117" max="15117" width="10.7109375" style="1" customWidth="1"/>
    <col min="15118" max="15118" width="9.7109375" style="1" customWidth="1"/>
    <col min="15119" max="15119" width="10.7109375" style="1" customWidth="1"/>
    <col min="15120" max="15120" width="14" style="1" customWidth="1"/>
    <col min="15121" max="15121" width="5.42578125" style="1" customWidth="1"/>
    <col min="15122" max="15359" width="9.140625" style="1"/>
    <col min="15360" max="15360" width="31.85546875" style="1" customWidth="1"/>
    <col min="15361" max="15361" width="9.7109375" style="1" customWidth="1"/>
    <col min="15362" max="15362" width="0" style="1" hidden="1" customWidth="1"/>
    <col min="15363" max="15366" width="9.7109375" style="1" customWidth="1"/>
    <col min="15367" max="15367" width="0" style="1" hidden="1" customWidth="1"/>
    <col min="15368" max="15368" width="9.7109375" style="1" customWidth="1"/>
    <col min="15369" max="15369" width="10.85546875" style="1" customWidth="1"/>
    <col min="15370" max="15371" width="10.7109375" style="1" customWidth="1"/>
    <col min="15372" max="15372" width="9.7109375" style="1" customWidth="1"/>
    <col min="15373" max="15373" width="10.7109375" style="1" customWidth="1"/>
    <col min="15374" max="15374" width="9.7109375" style="1" customWidth="1"/>
    <col min="15375" max="15375" width="10.7109375" style="1" customWidth="1"/>
    <col min="15376" max="15376" width="14" style="1" customWidth="1"/>
    <col min="15377" max="15377" width="5.42578125" style="1" customWidth="1"/>
    <col min="15378" max="15615" width="9.140625" style="1"/>
    <col min="15616" max="15616" width="31.85546875" style="1" customWidth="1"/>
    <col min="15617" max="15617" width="9.7109375" style="1" customWidth="1"/>
    <col min="15618" max="15618" width="0" style="1" hidden="1" customWidth="1"/>
    <col min="15619" max="15622" width="9.7109375" style="1" customWidth="1"/>
    <col min="15623" max="15623" width="0" style="1" hidden="1" customWidth="1"/>
    <col min="15624" max="15624" width="9.7109375" style="1" customWidth="1"/>
    <col min="15625" max="15625" width="10.85546875" style="1" customWidth="1"/>
    <col min="15626" max="15627" width="10.7109375" style="1" customWidth="1"/>
    <col min="15628" max="15628" width="9.7109375" style="1" customWidth="1"/>
    <col min="15629" max="15629" width="10.7109375" style="1" customWidth="1"/>
    <col min="15630" max="15630" width="9.7109375" style="1" customWidth="1"/>
    <col min="15631" max="15631" width="10.7109375" style="1" customWidth="1"/>
    <col min="15632" max="15632" width="14" style="1" customWidth="1"/>
    <col min="15633" max="15633" width="5.42578125" style="1" customWidth="1"/>
    <col min="15634" max="15871" width="9.140625" style="1"/>
    <col min="15872" max="15872" width="31.85546875" style="1" customWidth="1"/>
    <col min="15873" max="15873" width="9.7109375" style="1" customWidth="1"/>
    <col min="15874" max="15874" width="0" style="1" hidden="1" customWidth="1"/>
    <col min="15875" max="15878" width="9.7109375" style="1" customWidth="1"/>
    <col min="15879" max="15879" width="0" style="1" hidden="1" customWidth="1"/>
    <col min="15880" max="15880" width="9.7109375" style="1" customWidth="1"/>
    <col min="15881" max="15881" width="10.85546875" style="1" customWidth="1"/>
    <col min="15882" max="15883" width="10.7109375" style="1" customWidth="1"/>
    <col min="15884" max="15884" width="9.7109375" style="1" customWidth="1"/>
    <col min="15885" max="15885" width="10.7109375" style="1" customWidth="1"/>
    <col min="15886" max="15886" width="9.7109375" style="1" customWidth="1"/>
    <col min="15887" max="15887" width="10.7109375" style="1" customWidth="1"/>
    <col min="15888" max="15888" width="14" style="1" customWidth="1"/>
    <col min="15889" max="15889" width="5.42578125" style="1" customWidth="1"/>
    <col min="15890" max="16127" width="9.140625" style="1"/>
    <col min="16128" max="16128" width="31.85546875" style="1" customWidth="1"/>
    <col min="16129" max="16129" width="9.7109375" style="1" customWidth="1"/>
    <col min="16130" max="16130" width="0" style="1" hidden="1" customWidth="1"/>
    <col min="16131" max="16134" width="9.7109375" style="1" customWidth="1"/>
    <col min="16135" max="16135" width="0" style="1" hidden="1" customWidth="1"/>
    <col min="16136" max="16136" width="9.7109375" style="1" customWidth="1"/>
    <col min="16137" max="16137" width="10.85546875" style="1" customWidth="1"/>
    <col min="16138" max="16139" width="10.7109375" style="1" customWidth="1"/>
    <col min="16140" max="16140" width="9.7109375" style="1" customWidth="1"/>
    <col min="16141" max="16141" width="10.7109375" style="1" customWidth="1"/>
    <col min="16142" max="16142" width="9.7109375" style="1" customWidth="1"/>
    <col min="16143" max="16143" width="10.7109375" style="1" customWidth="1"/>
    <col min="16144" max="16144" width="14" style="1" customWidth="1"/>
    <col min="16145" max="16145" width="5.42578125" style="1" customWidth="1"/>
    <col min="16146" max="16384" width="9.140625" style="1"/>
  </cols>
  <sheetData>
    <row r="1" spans="1:17" s="32" customFormat="1" ht="20.100000000000001" customHeight="1" x14ac:dyDescent="0.25">
      <c r="A1" s="203" t="s">
        <v>53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108"/>
    </row>
    <row r="2" spans="1:17" s="32" customFormat="1" ht="20.100000000000001" customHeight="1" x14ac:dyDescent="0.25">
      <c r="A2" s="203" t="s">
        <v>56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108"/>
    </row>
    <row r="3" spans="1:17" customFormat="1" ht="14.2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6" t="s">
        <v>45</v>
      </c>
      <c r="Q3" s="19"/>
    </row>
    <row r="4" spans="1:17" s="2" customFormat="1" ht="26.25" customHeight="1" x14ac:dyDescent="0.2">
      <c r="A4" s="42"/>
      <c r="B4" s="95" t="s">
        <v>55</v>
      </c>
      <c r="C4" s="96" t="s">
        <v>47</v>
      </c>
      <c r="D4" s="96" t="s">
        <v>2</v>
      </c>
      <c r="E4" s="97" t="s">
        <v>3</v>
      </c>
      <c r="F4" s="97" t="s">
        <v>4</v>
      </c>
      <c r="G4" s="98"/>
      <c r="H4" s="97" t="s">
        <v>5</v>
      </c>
      <c r="I4" s="97" t="s">
        <v>6</v>
      </c>
      <c r="J4" s="97" t="s">
        <v>49</v>
      </c>
      <c r="K4" s="97" t="s">
        <v>8</v>
      </c>
      <c r="L4" s="97" t="s">
        <v>50</v>
      </c>
      <c r="M4" s="97" t="s">
        <v>9</v>
      </c>
      <c r="N4" s="97" t="s">
        <v>10</v>
      </c>
      <c r="O4" s="97" t="s">
        <v>11</v>
      </c>
      <c r="P4" s="47" t="s">
        <v>12</v>
      </c>
      <c r="Q4" s="99"/>
    </row>
    <row r="5" spans="1:17" ht="3.75" customHeight="1" x14ac:dyDescent="0.2">
      <c r="A5" s="48"/>
      <c r="B5" s="49"/>
      <c r="C5" s="100"/>
      <c r="D5" s="50"/>
      <c r="E5" s="51"/>
      <c r="F5" s="52"/>
      <c r="G5" s="52"/>
      <c r="H5" s="51"/>
      <c r="I5" s="51"/>
      <c r="J5" s="51"/>
      <c r="K5" s="51"/>
      <c r="L5" s="53"/>
      <c r="M5" s="51"/>
      <c r="N5" s="51"/>
      <c r="O5" s="54"/>
      <c r="P5" s="55"/>
    </row>
    <row r="6" spans="1:17" ht="15" customHeight="1" x14ac:dyDescent="0.2">
      <c r="A6" s="56" t="s">
        <v>13</v>
      </c>
      <c r="B6" s="101">
        <v>0</v>
      </c>
      <c r="C6" s="63">
        <v>241</v>
      </c>
      <c r="D6" s="58">
        <v>12.999000000000001</v>
      </c>
      <c r="E6" s="59">
        <v>12.855</v>
      </c>
      <c r="F6" s="58">
        <v>439</v>
      </c>
      <c r="G6" s="58"/>
      <c r="H6" s="59">
        <v>35.409999999999997</v>
      </c>
      <c r="I6" s="59">
        <v>2476.498</v>
      </c>
      <c r="J6" s="60">
        <v>344097</v>
      </c>
      <c r="K6" s="59">
        <v>0</v>
      </c>
      <c r="L6" s="58">
        <v>0</v>
      </c>
      <c r="M6" s="59">
        <v>984.47500000000002</v>
      </c>
      <c r="N6" s="59">
        <v>6316.5929999999998</v>
      </c>
      <c r="O6" s="58">
        <v>4137.1559999999999</v>
      </c>
      <c r="P6" s="61">
        <f t="shared" ref="P6:P33" si="0">SUM(B6:O6)</f>
        <v>358752.98599999998</v>
      </c>
      <c r="Q6" s="102"/>
    </row>
    <row r="7" spans="1:17" ht="15" customHeight="1" x14ac:dyDescent="0.2">
      <c r="A7" s="56" t="s">
        <v>14</v>
      </c>
      <c r="B7" s="101">
        <v>0</v>
      </c>
      <c r="C7" s="63">
        <v>0</v>
      </c>
      <c r="D7" s="58">
        <v>24521.334999999999</v>
      </c>
      <c r="E7" s="59">
        <v>2751.7739999999999</v>
      </c>
      <c r="F7" s="58">
        <v>0</v>
      </c>
      <c r="G7" s="58"/>
      <c r="H7" s="59">
        <v>56040</v>
      </c>
      <c r="I7" s="59">
        <v>69301.02</v>
      </c>
      <c r="J7" s="60">
        <v>160902</v>
      </c>
      <c r="K7" s="59">
        <v>0</v>
      </c>
      <c r="L7" s="58">
        <v>56250</v>
      </c>
      <c r="M7" s="59">
        <v>0</v>
      </c>
      <c r="N7" s="59">
        <v>57420</v>
      </c>
      <c r="O7" s="58">
        <v>67385.456999999995</v>
      </c>
      <c r="P7" s="61">
        <f t="shared" si="0"/>
        <v>494571.58600000001</v>
      </c>
      <c r="Q7" s="102"/>
    </row>
    <row r="8" spans="1:17" ht="15" customHeight="1" x14ac:dyDescent="0.2">
      <c r="A8" s="56" t="s">
        <v>15</v>
      </c>
      <c r="B8" s="101">
        <v>0</v>
      </c>
      <c r="C8" s="63">
        <v>0</v>
      </c>
      <c r="D8" s="62">
        <v>11405</v>
      </c>
      <c r="E8" s="59">
        <v>0</v>
      </c>
      <c r="F8" s="58">
        <v>0</v>
      </c>
      <c r="G8" s="58"/>
      <c r="H8" s="59">
        <v>0</v>
      </c>
      <c r="I8" s="59">
        <v>0</v>
      </c>
      <c r="J8" s="63">
        <v>74000</v>
      </c>
      <c r="K8" s="59">
        <v>0</v>
      </c>
      <c r="L8" s="58"/>
      <c r="M8" s="59">
        <v>0</v>
      </c>
      <c r="N8" s="59">
        <v>45899.216</v>
      </c>
      <c r="O8" s="58">
        <v>0</v>
      </c>
      <c r="P8" s="61">
        <f t="shared" si="0"/>
        <v>131304.21600000001</v>
      </c>
      <c r="Q8" s="102"/>
    </row>
    <row r="9" spans="1:17" ht="15" customHeight="1" x14ac:dyDescent="0.2">
      <c r="A9" s="56" t="s">
        <v>16</v>
      </c>
      <c r="B9" s="101">
        <v>234.488</v>
      </c>
      <c r="C9" s="63">
        <v>756</v>
      </c>
      <c r="D9" s="58">
        <v>9657.8979999999992</v>
      </c>
      <c r="E9" s="59">
        <v>1507.077</v>
      </c>
      <c r="F9" s="58">
        <v>2656</v>
      </c>
      <c r="G9" s="58"/>
      <c r="H9" s="59">
        <v>4878.91</v>
      </c>
      <c r="I9" s="59">
        <v>6812.8029999999999</v>
      </c>
      <c r="J9" s="63">
        <v>58305</v>
      </c>
      <c r="K9" s="59">
        <v>8494.7070000000003</v>
      </c>
      <c r="L9" s="58">
        <v>10126</v>
      </c>
      <c r="M9" s="59">
        <v>1890.3969999999999</v>
      </c>
      <c r="N9" s="59">
        <v>7488.6409999999996</v>
      </c>
      <c r="O9" s="58">
        <v>32739.358</v>
      </c>
      <c r="P9" s="61">
        <f t="shared" si="0"/>
        <v>145547.27900000001</v>
      </c>
      <c r="Q9" s="102"/>
    </row>
    <row r="10" spans="1:17" ht="15" customHeight="1" x14ac:dyDescent="0.2">
      <c r="A10" s="56" t="s">
        <v>17</v>
      </c>
      <c r="B10" s="101">
        <v>0</v>
      </c>
      <c r="C10" s="63">
        <v>1</v>
      </c>
      <c r="D10" s="58">
        <v>15000</v>
      </c>
      <c r="E10" s="59">
        <v>0</v>
      </c>
      <c r="F10" s="58">
        <v>0</v>
      </c>
      <c r="G10" s="58"/>
      <c r="H10" s="59">
        <v>0</v>
      </c>
      <c r="I10" s="59">
        <v>133313.125</v>
      </c>
      <c r="J10" s="63">
        <v>208042</v>
      </c>
      <c r="K10" s="59">
        <v>0</v>
      </c>
      <c r="L10" s="58">
        <v>0</v>
      </c>
      <c r="M10" s="59">
        <v>188070.005</v>
      </c>
      <c r="N10" s="59">
        <v>0</v>
      </c>
      <c r="O10" s="58">
        <v>374300.65899999999</v>
      </c>
      <c r="P10" s="61">
        <f t="shared" si="0"/>
        <v>918726.78899999999</v>
      </c>
      <c r="Q10" s="102"/>
    </row>
    <row r="11" spans="1:17" ht="15" customHeight="1" x14ac:dyDescent="0.2">
      <c r="A11" s="56" t="s">
        <v>18</v>
      </c>
      <c r="B11" s="101">
        <v>0</v>
      </c>
      <c r="C11" s="63">
        <v>0</v>
      </c>
      <c r="D11" s="58">
        <v>13266.7</v>
      </c>
      <c r="E11" s="59">
        <v>621.08399999999995</v>
      </c>
      <c r="F11" s="58">
        <v>0</v>
      </c>
      <c r="G11" s="58"/>
      <c r="H11" s="59">
        <v>9.9</v>
      </c>
      <c r="I11" s="59">
        <v>27542.03</v>
      </c>
      <c r="J11" s="63">
        <v>393671</v>
      </c>
      <c r="K11" s="59">
        <v>0</v>
      </c>
      <c r="L11" s="58">
        <v>0</v>
      </c>
      <c r="M11" s="59">
        <v>0</v>
      </c>
      <c r="N11" s="59">
        <v>20774.085999999999</v>
      </c>
      <c r="O11" s="58">
        <v>258892.66800000001</v>
      </c>
      <c r="P11" s="61">
        <f t="shared" si="0"/>
        <v>714777.46799999999</v>
      </c>
      <c r="Q11" s="102"/>
    </row>
    <row r="12" spans="1:17" ht="15" customHeight="1" x14ac:dyDescent="0.2">
      <c r="A12" s="56" t="s">
        <v>19</v>
      </c>
      <c r="B12" s="101">
        <v>0</v>
      </c>
      <c r="C12" s="63">
        <v>0</v>
      </c>
      <c r="D12" s="58">
        <v>13002.5</v>
      </c>
      <c r="E12" s="59">
        <v>33199.726000000002</v>
      </c>
      <c r="F12" s="58">
        <v>0</v>
      </c>
      <c r="G12" s="58"/>
      <c r="H12" s="59">
        <v>728.99900000000002</v>
      </c>
      <c r="I12" s="59">
        <v>4180.7290000000003</v>
      </c>
      <c r="J12" s="63">
        <v>38448</v>
      </c>
      <c r="K12" s="59">
        <v>0</v>
      </c>
      <c r="L12" s="58">
        <v>0</v>
      </c>
      <c r="M12" s="59">
        <v>0</v>
      </c>
      <c r="N12" s="59">
        <v>9322.9279999999999</v>
      </c>
      <c r="O12" s="58">
        <v>32774.904000000002</v>
      </c>
      <c r="P12" s="61">
        <f t="shared" si="0"/>
        <v>131657.78599999999</v>
      </c>
      <c r="Q12" s="102"/>
    </row>
    <row r="13" spans="1:17" ht="15" customHeight="1" x14ac:dyDescent="0.2">
      <c r="A13" s="56" t="s">
        <v>20</v>
      </c>
      <c r="B13" s="101">
        <v>0</v>
      </c>
      <c r="C13" s="63">
        <v>0</v>
      </c>
      <c r="D13" s="58">
        <v>0</v>
      </c>
      <c r="E13" s="59">
        <v>0</v>
      </c>
      <c r="F13" s="58">
        <v>0</v>
      </c>
      <c r="G13" s="58"/>
      <c r="H13" s="59">
        <v>0</v>
      </c>
      <c r="I13" s="59">
        <v>9373.9259999999995</v>
      </c>
      <c r="J13" s="63">
        <v>0</v>
      </c>
      <c r="K13" s="59">
        <v>0</v>
      </c>
      <c r="L13" s="58">
        <v>0</v>
      </c>
      <c r="M13" s="59">
        <v>0</v>
      </c>
      <c r="N13" s="59">
        <v>31013.052</v>
      </c>
      <c r="O13" s="58">
        <v>314428.09600000002</v>
      </c>
      <c r="P13" s="61">
        <f t="shared" si="0"/>
        <v>354815.07400000002</v>
      </c>
      <c r="Q13" s="102"/>
    </row>
    <row r="14" spans="1:17" ht="15" customHeight="1" x14ac:dyDescent="0.2">
      <c r="A14" s="56" t="s">
        <v>21</v>
      </c>
      <c r="B14" s="101">
        <v>0</v>
      </c>
      <c r="C14" s="63">
        <v>0</v>
      </c>
      <c r="D14" s="58">
        <v>0</v>
      </c>
      <c r="E14" s="59">
        <v>3470.1129999999998</v>
      </c>
      <c r="F14" s="58">
        <v>0</v>
      </c>
      <c r="G14" s="58"/>
      <c r="H14" s="59">
        <v>0</v>
      </c>
      <c r="I14" s="59">
        <v>54641.514000000003</v>
      </c>
      <c r="J14" s="63">
        <v>39198</v>
      </c>
      <c r="K14" s="59">
        <v>0</v>
      </c>
      <c r="L14" s="58">
        <v>0</v>
      </c>
      <c r="M14" s="59">
        <v>0</v>
      </c>
      <c r="N14" s="59">
        <v>13616.905000000001</v>
      </c>
      <c r="O14" s="58">
        <v>0</v>
      </c>
      <c r="P14" s="61">
        <f t="shared" si="0"/>
        <v>110926.53200000001</v>
      </c>
      <c r="Q14" s="102"/>
    </row>
    <row r="15" spans="1:17" ht="15" customHeight="1" x14ac:dyDescent="0.2">
      <c r="A15" s="56" t="s">
        <v>22</v>
      </c>
      <c r="B15" s="101">
        <v>0</v>
      </c>
      <c r="C15" s="63">
        <v>0</v>
      </c>
      <c r="D15" s="58">
        <v>0</v>
      </c>
      <c r="E15" s="59">
        <v>0</v>
      </c>
      <c r="F15" s="58">
        <v>0</v>
      </c>
      <c r="G15" s="58"/>
      <c r="H15" s="59">
        <v>0</v>
      </c>
      <c r="I15" s="59">
        <v>83000</v>
      </c>
      <c r="J15" s="63">
        <v>21810</v>
      </c>
      <c r="K15" s="59">
        <v>31708.33</v>
      </c>
      <c r="L15" s="58">
        <v>36764</v>
      </c>
      <c r="M15" s="59">
        <v>156571.019</v>
      </c>
      <c r="N15" s="59">
        <v>14785.022999999999</v>
      </c>
      <c r="O15" s="58">
        <v>133623.57800000001</v>
      </c>
      <c r="P15" s="61">
        <f t="shared" si="0"/>
        <v>478261.95000000007</v>
      </c>
      <c r="Q15" s="102"/>
    </row>
    <row r="16" spans="1:17" ht="15" customHeight="1" x14ac:dyDescent="0.2">
      <c r="A16" s="56" t="s">
        <v>23</v>
      </c>
      <c r="B16" s="101">
        <v>0</v>
      </c>
      <c r="C16" s="63">
        <v>0</v>
      </c>
      <c r="D16" s="58">
        <v>2241.5</v>
      </c>
      <c r="E16" s="59">
        <v>781.34799999999996</v>
      </c>
      <c r="F16" s="58">
        <v>0</v>
      </c>
      <c r="G16" s="58"/>
      <c r="H16" s="59">
        <v>934</v>
      </c>
      <c r="I16" s="59">
        <v>0</v>
      </c>
      <c r="J16" s="63">
        <v>93045</v>
      </c>
      <c r="K16" s="59">
        <v>0</v>
      </c>
      <c r="L16" s="58">
        <v>0</v>
      </c>
      <c r="M16" s="59">
        <v>0</v>
      </c>
      <c r="N16" s="59">
        <v>85239.479000000007</v>
      </c>
      <c r="O16" s="58">
        <v>25235.95</v>
      </c>
      <c r="P16" s="61">
        <f t="shared" si="0"/>
        <v>207477.277</v>
      </c>
      <c r="Q16" s="102"/>
    </row>
    <row r="17" spans="1:17" ht="15" customHeight="1" x14ac:dyDescent="0.2">
      <c r="A17" s="56" t="s">
        <v>24</v>
      </c>
      <c r="B17" s="101">
        <v>0</v>
      </c>
      <c r="C17" s="63">
        <v>0</v>
      </c>
      <c r="D17" s="58">
        <v>0</v>
      </c>
      <c r="E17" s="59">
        <v>0</v>
      </c>
      <c r="F17" s="58">
        <v>0</v>
      </c>
      <c r="G17" s="58"/>
      <c r="H17" s="59">
        <v>0</v>
      </c>
      <c r="I17" s="59">
        <v>0</v>
      </c>
      <c r="J17" s="63">
        <v>25019</v>
      </c>
      <c r="K17" s="59">
        <v>0</v>
      </c>
      <c r="L17" s="58">
        <v>0</v>
      </c>
      <c r="M17" s="59">
        <v>0</v>
      </c>
      <c r="N17" s="59">
        <v>0</v>
      </c>
      <c r="O17" s="58">
        <v>130540.69100000001</v>
      </c>
      <c r="P17" s="61">
        <f t="shared" si="0"/>
        <v>155559.69099999999</v>
      </c>
      <c r="Q17" s="102"/>
    </row>
    <row r="18" spans="1:17" ht="15" customHeight="1" x14ac:dyDescent="0.2">
      <c r="A18" s="56" t="s">
        <v>25</v>
      </c>
      <c r="B18" s="101">
        <v>0</v>
      </c>
      <c r="C18" s="63">
        <v>0</v>
      </c>
      <c r="D18" s="58">
        <v>0</v>
      </c>
      <c r="E18" s="59">
        <v>0</v>
      </c>
      <c r="F18" s="58">
        <v>0</v>
      </c>
      <c r="G18" s="58"/>
      <c r="H18" s="59">
        <v>0</v>
      </c>
      <c r="I18" s="59">
        <v>0</v>
      </c>
      <c r="J18" s="63">
        <v>16416</v>
      </c>
      <c r="K18" s="59">
        <v>0</v>
      </c>
      <c r="L18" s="58">
        <v>0</v>
      </c>
      <c r="M18" s="59">
        <v>0</v>
      </c>
      <c r="N18" s="59">
        <v>0</v>
      </c>
      <c r="O18" s="58">
        <v>0</v>
      </c>
      <c r="P18" s="61">
        <f t="shared" si="0"/>
        <v>16416</v>
      </c>
      <c r="Q18" s="102"/>
    </row>
    <row r="19" spans="1:17" ht="15" customHeight="1" x14ac:dyDescent="0.2">
      <c r="A19" s="56" t="s">
        <v>26</v>
      </c>
      <c r="B19" s="101">
        <v>0</v>
      </c>
      <c r="C19" s="63">
        <v>0</v>
      </c>
      <c r="D19" s="58">
        <v>0</v>
      </c>
      <c r="E19" s="59">
        <v>0</v>
      </c>
      <c r="F19" s="58">
        <v>0</v>
      </c>
      <c r="G19" s="58"/>
      <c r="H19" s="59">
        <v>0</v>
      </c>
      <c r="I19" s="59">
        <v>0</v>
      </c>
      <c r="J19" s="63">
        <v>0</v>
      </c>
      <c r="K19" s="59">
        <v>0</v>
      </c>
      <c r="L19" s="58">
        <v>0</v>
      </c>
      <c r="M19" s="59">
        <v>0</v>
      </c>
      <c r="N19" s="59">
        <v>0</v>
      </c>
      <c r="O19" s="58">
        <v>0</v>
      </c>
      <c r="P19" s="61">
        <f t="shared" si="0"/>
        <v>0</v>
      </c>
      <c r="Q19" s="102"/>
    </row>
    <row r="20" spans="1:17" ht="15" customHeight="1" x14ac:dyDescent="0.2">
      <c r="A20" s="56" t="s">
        <v>27</v>
      </c>
      <c r="B20" s="101">
        <v>0</v>
      </c>
      <c r="C20" s="63">
        <v>0</v>
      </c>
      <c r="D20" s="58">
        <v>0</v>
      </c>
      <c r="E20" s="59">
        <v>0</v>
      </c>
      <c r="F20" s="58">
        <v>0</v>
      </c>
      <c r="G20" s="58"/>
      <c r="H20" s="59">
        <v>0</v>
      </c>
      <c r="I20" s="59">
        <v>0</v>
      </c>
      <c r="J20" s="63">
        <v>191259</v>
      </c>
      <c r="K20" s="59">
        <v>0</v>
      </c>
      <c r="L20" s="58">
        <v>0</v>
      </c>
      <c r="M20" s="59">
        <v>450</v>
      </c>
      <c r="N20" s="59">
        <v>291.44499999999999</v>
      </c>
      <c r="O20" s="58">
        <v>1300</v>
      </c>
      <c r="P20" s="61">
        <f t="shared" si="0"/>
        <v>193300.44500000001</v>
      </c>
      <c r="Q20" s="102"/>
    </row>
    <row r="21" spans="1:17" ht="15" customHeight="1" x14ac:dyDescent="0.2">
      <c r="A21" s="56" t="s">
        <v>28</v>
      </c>
      <c r="B21" s="101">
        <v>0</v>
      </c>
      <c r="C21" s="63">
        <v>0</v>
      </c>
      <c r="D21" s="58">
        <v>183.87</v>
      </c>
      <c r="E21" s="59">
        <v>319.96699999999998</v>
      </c>
      <c r="F21" s="58">
        <v>0</v>
      </c>
      <c r="G21" s="58"/>
      <c r="H21" s="59">
        <v>0</v>
      </c>
      <c r="I21" s="59">
        <v>0</v>
      </c>
      <c r="J21" s="63">
        <v>3270</v>
      </c>
      <c r="K21" s="59">
        <v>0</v>
      </c>
      <c r="L21" s="58">
        <v>0</v>
      </c>
      <c r="M21" s="59">
        <v>10000</v>
      </c>
      <c r="N21" s="59">
        <v>390.24700000000001</v>
      </c>
      <c r="O21" s="58">
        <v>993.88499999999999</v>
      </c>
      <c r="P21" s="61">
        <f t="shared" si="0"/>
        <v>15157.968999999999</v>
      </c>
      <c r="Q21" s="102"/>
    </row>
    <row r="22" spans="1:17" ht="15" customHeight="1" x14ac:dyDescent="0.2">
      <c r="A22" s="56" t="s">
        <v>29</v>
      </c>
      <c r="B22" s="101">
        <v>0</v>
      </c>
      <c r="C22" s="63">
        <v>0</v>
      </c>
      <c r="D22" s="58">
        <v>2800</v>
      </c>
      <c r="E22" s="59">
        <v>0</v>
      </c>
      <c r="F22" s="58">
        <v>0</v>
      </c>
      <c r="G22" s="58"/>
      <c r="H22" s="59">
        <v>0</v>
      </c>
      <c r="I22" s="59">
        <v>0</v>
      </c>
      <c r="J22" s="63">
        <v>0</v>
      </c>
      <c r="K22" s="59">
        <v>0</v>
      </c>
      <c r="L22" s="58">
        <v>0</v>
      </c>
      <c r="M22" s="59">
        <v>0</v>
      </c>
      <c r="N22" s="59">
        <v>0</v>
      </c>
      <c r="O22" s="58">
        <v>0</v>
      </c>
      <c r="P22" s="61">
        <f t="shared" si="0"/>
        <v>2800</v>
      </c>
      <c r="Q22" s="102"/>
    </row>
    <row r="23" spans="1:17" ht="15" customHeight="1" x14ac:dyDescent="0.2">
      <c r="A23" s="56" t="s">
        <v>30</v>
      </c>
      <c r="B23" s="101">
        <v>0</v>
      </c>
      <c r="C23" s="63">
        <v>0</v>
      </c>
      <c r="D23" s="58">
        <v>0</v>
      </c>
      <c r="E23" s="59">
        <v>0</v>
      </c>
      <c r="F23" s="58">
        <v>0</v>
      </c>
      <c r="G23" s="58"/>
      <c r="H23" s="59">
        <v>0</v>
      </c>
      <c r="I23" s="59">
        <v>0</v>
      </c>
      <c r="J23" s="63">
        <v>0</v>
      </c>
      <c r="K23" s="59">
        <v>0</v>
      </c>
      <c r="L23" s="58">
        <v>0</v>
      </c>
      <c r="M23" s="59">
        <v>0</v>
      </c>
      <c r="N23" s="59">
        <v>0</v>
      </c>
      <c r="O23" s="58">
        <v>11632.236000000001</v>
      </c>
      <c r="P23" s="61">
        <f t="shared" si="0"/>
        <v>11632.236000000001</v>
      </c>
      <c r="Q23" s="102"/>
    </row>
    <row r="24" spans="1:17" ht="15" customHeight="1" x14ac:dyDescent="0.2">
      <c r="A24" s="56" t="s">
        <v>31</v>
      </c>
      <c r="B24" s="101">
        <v>0</v>
      </c>
      <c r="C24" s="63">
        <v>5</v>
      </c>
      <c r="D24" s="58">
        <v>17.379000000000001</v>
      </c>
      <c r="E24" s="59">
        <v>344.358</v>
      </c>
      <c r="F24" s="58">
        <v>35</v>
      </c>
      <c r="G24" s="58"/>
      <c r="H24" s="59">
        <v>14.25</v>
      </c>
      <c r="I24" s="59">
        <v>2.5</v>
      </c>
      <c r="J24" s="63">
        <v>211</v>
      </c>
      <c r="K24" s="59">
        <v>0.7</v>
      </c>
      <c r="L24" s="58">
        <v>551</v>
      </c>
      <c r="M24" s="59">
        <v>2795.5569999999998</v>
      </c>
      <c r="N24" s="59">
        <v>17.27</v>
      </c>
      <c r="O24" s="58">
        <v>70.462000000000003</v>
      </c>
      <c r="P24" s="61">
        <f t="shared" si="0"/>
        <v>4064.4759999999997</v>
      </c>
      <c r="Q24" s="102"/>
    </row>
    <row r="25" spans="1:17" ht="15" customHeight="1" x14ac:dyDescent="0.2">
      <c r="A25" s="56" t="s">
        <v>32</v>
      </c>
      <c r="B25" s="101">
        <v>31872.52</v>
      </c>
      <c r="C25" s="63">
        <v>30935</v>
      </c>
      <c r="D25" s="58">
        <v>49753.824999999997</v>
      </c>
      <c r="E25" s="59">
        <v>25070.403999999999</v>
      </c>
      <c r="F25" s="58">
        <v>45252</v>
      </c>
      <c r="G25" s="58"/>
      <c r="H25" s="59">
        <v>125602.15525</v>
      </c>
      <c r="I25" s="59">
        <v>230169.12100000001</v>
      </c>
      <c r="J25" s="63">
        <v>612147</v>
      </c>
      <c r="K25" s="59">
        <v>631276.826</v>
      </c>
      <c r="L25" s="58">
        <v>5257</v>
      </c>
      <c r="M25" s="59">
        <v>74623.540999999997</v>
      </c>
      <c r="N25" s="59">
        <v>28750.82</v>
      </c>
      <c r="O25" s="58">
        <v>21021.955000000002</v>
      </c>
      <c r="P25" s="61">
        <f t="shared" si="0"/>
        <v>1911732.1672499999</v>
      </c>
      <c r="Q25" s="102"/>
    </row>
    <row r="26" spans="1:17" ht="15" customHeight="1" x14ac:dyDescent="0.2">
      <c r="A26" s="56" t="s">
        <v>33</v>
      </c>
      <c r="B26" s="101">
        <v>55000</v>
      </c>
      <c r="C26" s="63">
        <v>0</v>
      </c>
      <c r="D26" s="58">
        <v>152015</v>
      </c>
      <c r="E26" s="59">
        <v>86522.028999999995</v>
      </c>
      <c r="F26" s="58">
        <v>8342</v>
      </c>
      <c r="G26" s="58"/>
      <c r="H26" s="59">
        <v>44985</v>
      </c>
      <c r="I26" s="59">
        <v>9000</v>
      </c>
      <c r="J26" s="63">
        <v>20700</v>
      </c>
      <c r="K26" s="59">
        <v>251000</v>
      </c>
      <c r="L26" s="58">
        <v>68833</v>
      </c>
      <c r="M26" s="59">
        <v>222148.538</v>
      </c>
      <c r="N26" s="59">
        <v>101850</v>
      </c>
      <c r="O26" s="58">
        <v>302492.44900000002</v>
      </c>
      <c r="P26" s="61">
        <f t="shared" si="0"/>
        <v>1322888.0160000001</v>
      </c>
      <c r="Q26" s="102"/>
    </row>
    <row r="27" spans="1:17" ht="15" customHeight="1" x14ac:dyDescent="0.2">
      <c r="A27" s="56" t="s">
        <v>34</v>
      </c>
      <c r="B27" s="101">
        <v>0</v>
      </c>
      <c r="C27" s="63">
        <v>0</v>
      </c>
      <c r="D27" s="58">
        <v>87000</v>
      </c>
      <c r="E27" s="59">
        <v>50359.273999999998</v>
      </c>
      <c r="F27" s="58">
        <v>0</v>
      </c>
      <c r="G27" s="58"/>
      <c r="H27" s="59">
        <v>36000</v>
      </c>
      <c r="I27" s="59">
        <v>0</v>
      </c>
      <c r="J27" s="63">
        <v>0</v>
      </c>
      <c r="K27" s="59">
        <v>0</v>
      </c>
      <c r="L27" s="58">
        <v>0</v>
      </c>
      <c r="M27" s="59">
        <v>64176.832999999999</v>
      </c>
      <c r="N27" s="59">
        <v>0</v>
      </c>
      <c r="O27" s="58">
        <v>19500</v>
      </c>
      <c r="P27" s="61">
        <f t="shared" si="0"/>
        <v>257036.10700000002</v>
      </c>
      <c r="Q27" s="102"/>
    </row>
    <row r="28" spans="1:17" ht="15" customHeight="1" x14ac:dyDescent="0.2">
      <c r="A28" s="56" t="s">
        <v>35</v>
      </c>
      <c r="B28" s="103">
        <v>69698.104000000007</v>
      </c>
      <c r="C28" s="63">
        <v>16107</v>
      </c>
      <c r="D28" s="58">
        <v>9411</v>
      </c>
      <c r="E28" s="57">
        <v>4285</v>
      </c>
      <c r="F28" s="58">
        <v>83587</v>
      </c>
      <c r="G28" s="58"/>
      <c r="H28" s="57">
        <v>11487</v>
      </c>
      <c r="I28" s="57">
        <v>127102</v>
      </c>
      <c r="J28" s="63">
        <v>337620</v>
      </c>
      <c r="K28" s="57">
        <v>43030</v>
      </c>
      <c r="L28" s="58">
        <v>17969</v>
      </c>
      <c r="M28" s="57">
        <v>109418</v>
      </c>
      <c r="N28" s="57">
        <v>81004</v>
      </c>
      <c r="O28" s="58">
        <v>482409.26</v>
      </c>
      <c r="P28" s="61">
        <f t="shared" si="0"/>
        <v>1393127.3640000001</v>
      </c>
      <c r="Q28" s="102"/>
    </row>
    <row r="29" spans="1:17" ht="15" customHeight="1" x14ac:dyDescent="0.2">
      <c r="A29" s="56" t="s">
        <v>36</v>
      </c>
      <c r="B29" s="101">
        <v>7439.3590000000004</v>
      </c>
      <c r="C29" s="63">
        <v>2845</v>
      </c>
      <c r="D29" s="58">
        <v>11371.054</v>
      </c>
      <c r="E29" s="59">
        <v>0</v>
      </c>
      <c r="F29" s="58">
        <v>198</v>
      </c>
      <c r="G29" s="58"/>
      <c r="H29" s="59">
        <v>0</v>
      </c>
      <c r="I29" s="59">
        <v>195149.49</v>
      </c>
      <c r="J29" s="63">
        <v>16921</v>
      </c>
      <c r="K29" s="59">
        <v>0</v>
      </c>
      <c r="L29" s="58">
        <v>0</v>
      </c>
      <c r="M29" s="59">
        <v>72.908000000000001</v>
      </c>
      <c r="N29" s="59">
        <v>0</v>
      </c>
      <c r="O29" s="58">
        <v>70731.668999999994</v>
      </c>
      <c r="P29" s="61">
        <f t="shared" si="0"/>
        <v>304728.48</v>
      </c>
      <c r="Q29" s="102"/>
    </row>
    <row r="30" spans="1:17" ht="15" customHeight="1" x14ac:dyDescent="0.2">
      <c r="A30" s="56" t="s">
        <v>37</v>
      </c>
      <c r="B30" s="101">
        <v>38662.298000000003</v>
      </c>
      <c r="C30" s="63">
        <v>15636</v>
      </c>
      <c r="D30" s="58">
        <v>0</v>
      </c>
      <c r="E30" s="59">
        <v>13429.107</v>
      </c>
      <c r="F30" s="58">
        <v>120136</v>
      </c>
      <c r="G30" s="58"/>
      <c r="H30" s="59">
        <v>14275.706</v>
      </c>
      <c r="I30" s="59">
        <v>75168.010999999999</v>
      </c>
      <c r="J30" s="63">
        <v>425029</v>
      </c>
      <c r="K30" s="59">
        <v>115801.906</v>
      </c>
      <c r="L30" s="58">
        <v>9343</v>
      </c>
      <c r="M30" s="59">
        <v>26253.228999999999</v>
      </c>
      <c r="N30" s="59">
        <v>215722.91</v>
      </c>
      <c r="O30" s="58">
        <v>859321.89399999997</v>
      </c>
      <c r="P30" s="61">
        <f t="shared" si="0"/>
        <v>1928779.0609999998</v>
      </c>
      <c r="Q30" s="102"/>
    </row>
    <row r="31" spans="1:17" ht="15" customHeight="1" x14ac:dyDescent="0.2">
      <c r="A31" s="56" t="s">
        <v>38</v>
      </c>
      <c r="B31" s="104">
        <v>0</v>
      </c>
      <c r="C31" s="63">
        <v>0</v>
      </c>
      <c r="D31" s="59">
        <v>7077.7569999999996</v>
      </c>
      <c r="E31" s="59">
        <v>0</v>
      </c>
      <c r="F31" s="58">
        <v>0</v>
      </c>
      <c r="G31" s="58"/>
      <c r="H31" s="59">
        <v>12500</v>
      </c>
      <c r="I31" s="59">
        <v>318.53500000000003</v>
      </c>
      <c r="J31" s="63">
        <v>469</v>
      </c>
      <c r="K31" s="59">
        <v>0</v>
      </c>
      <c r="L31" s="58">
        <v>2704</v>
      </c>
      <c r="M31" s="59">
        <v>0</v>
      </c>
      <c r="N31" s="59">
        <v>0</v>
      </c>
      <c r="O31" s="58">
        <v>0</v>
      </c>
      <c r="P31" s="61">
        <f t="shared" si="0"/>
        <v>23069.291999999998</v>
      </c>
      <c r="Q31" s="102"/>
    </row>
    <row r="32" spans="1:17" ht="15" customHeight="1" x14ac:dyDescent="0.2">
      <c r="A32" s="56" t="s">
        <v>39</v>
      </c>
      <c r="B32" s="104">
        <v>3180.1370000000002</v>
      </c>
      <c r="C32" s="63">
        <v>0</v>
      </c>
      <c r="D32" s="59">
        <v>830.08900000000006</v>
      </c>
      <c r="E32" s="59">
        <v>27359.327000000001</v>
      </c>
      <c r="F32" s="58">
        <v>953</v>
      </c>
      <c r="G32" s="58"/>
      <c r="H32" s="59">
        <v>755.20699999999999</v>
      </c>
      <c r="I32" s="59">
        <v>9962.3610000000008</v>
      </c>
      <c r="J32" s="63">
        <v>64290</v>
      </c>
      <c r="K32" s="59">
        <v>49514.921000000002</v>
      </c>
      <c r="L32" s="58">
        <v>14111</v>
      </c>
      <c r="M32" s="59">
        <v>5012.4390000000003</v>
      </c>
      <c r="N32" s="59">
        <v>3249.306</v>
      </c>
      <c r="O32" s="58">
        <v>74489.672000000006</v>
      </c>
      <c r="P32" s="61">
        <f t="shared" si="0"/>
        <v>253707.45900000003</v>
      </c>
      <c r="Q32" s="102"/>
    </row>
    <row r="33" spans="1:17" ht="15" customHeight="1" x14ac:dyDescent="0.2">
      <c r="A33" s="56" t="s">
        <v>40</v>
      </c>
      <c r="B33" s="104">
        <v>2293.134</v>
      </c>
      <c r="C33" s="63">
        <v>2027</v>
      </c>
      <c r="D33" s="59">
        <v>568.12</v>
      </c>
      <c r="E33" s="59">
        <v>5250.3810000000003</v>
      </c>
      <c r="F33" s="58">
        <v>16089</v>
      </c>
      <c r="G33" s="58"/>
      <c r="H33" s="59">
        <v>1035.1189999999999</v>
      </c>
      <c r="I33" s="59">
        <v>0</v>
      </c>
      <c r="J33" s="63">
        <v>109347</v>
      </c>
      <c r="K33" s="59">
        <v>24085.357</v>
      </c>
      <c r="L33" s="58">
        <v>0</v>
      </c>
      <c r="M33" s="59">
        <v>353633.35800000001</v>
      </c>
      <c r="N33" s="59">
        <v>2103.3290000000002</v>
      </c>
      <c r="O33" s="58">
        <v>47047.517</v>
      </c>
      <c r="P33" s="61">
        <f t="shared" si="0"/>
        <v>563479.31500000006</v>
      </c>
      <c r="Q33" s="102"/>
    </row>
    <row r="34" spans="1:17" ht="7.5" customHeight="1" x14ac:dyDescent="0.2">
      <c r="A34" s="56"/>
      <c r="B34" s="105"/>
      <c r="C34" s="106"/>
      <c r="D34" s="67"/>
      <c r="E34" s="68"/>
      <c r="F34" s="69"/>
      <c r="G34" s="69"/>
      <c r="H34" s="68"/>
      <c r="I34" s="68"/>
      <c r="J34" s="70"/>
      <c r="K34" s="68"/>
      <c r="L34" s="69"/>
      <c r="M34" s="68"/>
      <c r="N34" s="68"/>
      <c r="O34" s="71"/>
      <c r="P34" s="72"/>
      <c r="Q34" s="102"/>
    </row>
    <row r="35" spans="1:17" ht="18" customHeight="1" x14ac:dyDescent="0.2">
      <c r="A35" s="94" t="s">
        <v>12</v>
      </c>
      <c r="B35" s="107">
        <f t="shared" ref="B35:F35" si="1">SUM(B6:B34)</f>
        <v>208380.04</v>
      </c>
      <c r="C35" s="73">
        <f t="shared" si="1"/>
        <v>68553</v>
      </c>
      <c r="D35" s="73">
        <f t="shared" si="1"/>
        <v>410136.02599999995</v>
      </c>
      <c r="E35" s="73">
        <f t="shared" si="1"/>
        <v>255283.82399999996</v>
      </c>
      <c r="F35" s="73">
        <f t="shared" si="1"/>
        <v>277687</v>
      </c>
      <c r="G35" s="73"/>
      <c r="H35" s="73">
        <f>SUM(H6:H33)</f>
        <v>309281.65625</v>
      </c>
      <c r="I35" s="73">
        <f>SUM(I6:I33)</f>
        <v>1037513.6630000001</v>
      </c>
      <c r="J35" s="73">
        <f>SUM(J6:J33)</f>
        <v>3254216</v>
      </c>
      <c r="K35" s="73">
        <f>SUM(K6:K33)</f>
        <v>1154912.7470000002</v>
      </c>
      <c r="L35" s="73">
        <f>SUM(L6:L34)</f>
        <v>221908</v>
      </c>
      <c r="M35" s="73">
        <f>SUM(M6:M34)</f>
        <v>1216100.2990000001</v>
      </c>
      <c r="N35" s="73">
        <f>SUM(N6:N34)</f>
        <v>725255.25</v>
      </c>
      <c r="O35" s="73">
        <f>SUM(O6:O34)</f>
        <v>3265069.5159999998</v>
      </c>
      <c r="P35" s="74">
        <f>SUM(P6:P34)</f>
        <v>12404297.021249998</v>
      </c>
      <c r="Q35" s="102"/>
    </row>
    <row r="36" spans="1:17" ht="12.75" customHeight="1" x14ac:dyDescent="0.2">
      <c r="A36" s="75"/>
      <c r="B36" s="76"/>
      <c r="C36" s="83"/>
      <c r="D36" s="83"/>
      <c r="E36" s="92"/>
      <c r="F36" s="92"/>
      <c r="G36" s="77"/>
      <c r="H36" s="93"/>
      <c r="I36" s="93"/>
      <c r="J36" s="93"/>
      <c r="K36" s="93"/>
      <c r="L36" s="93"/>
      <c r="M36" s="93"/>
      <c r="N36" s="78"/>
      <c r="O36" s="93"/>
      <c r="P36" s="79"/>
    </row>
    <row r="37" spans="1:17" ht="18" customHeight="1" x14ac:dyDescent="0.2">
      <c r="A37" s="23" t="s">
        <v>92</v>
      </c>
      <c r="B37" s="80"/>
      <c r="C37" s="81"/>
      <c r="D37" s="81"/>
      <c r="E37" s="82"/>
      <c r="F37" s="82"/>
      <c r="G37" s="83"/>
      <c r="H37" s="84"/>
      <c r="I37" s="82"/>
      <c r="J37" s="83"/>
      <c r="K37" s="85"/>
      <c r="L37" s="85"/>
      <c r="M37" s="82"/>
      <c r="N37" s="82"/>
      <c r="O37" s="86"/>
      <c r="P37" s="87"/>
    </row>
    <row r="38" spans="1:17" x14ac:dyDescent="0.2">
      <c r="A38" s="88"/>
    </row>
    <row r="40" spans="1:17" x14ac:dyDescent="0.2">
      <c r="A40" s="90"/>
    </row>
  </sheetData>
  <mergeCells count="2">
    <mergeCell ref="A1:P1"/>
    <mergeCell ref="A2:P2"/>
  </mergeCells>
  <printOptions horizontalCentered="1"/>
  <pageMargins left="0.5" right="0.5" top="0.55000000000000004" bottom="0.8" header="0.25" footer="0.25"/>
  <pageSetup paperSize="9" scale="5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showGridLines="0" workbookViewId="0">
      <pane xSplit="1" ySplit="4" topLeftCell="B5" activePane="bottomRight" state="frozen"/>
      <selection activeCell="I1" sqref="I1"/>
      <selection pane="topRight" activeCell="I1" sqref="I1"/>
      <selection pane="bottomLeft" activeCell="I1" sqref="I1"/>
      <selection pane="bottomRight" activeCell="C12" sqref="C12"/>
    </sheetView>
  </sheetViews>
  <sheetFormatPr defaultRowHeight="12.75" x14ac:dyDescent="0.2"/>
  <cols>
    <col min="1" max="1" width="43.5703125" style="91" bestFit="1" customWidth="1"/>
    <col min="2" max="2" width="9.7109375" style="91" customWidth="1"/>
    <col min="3" max="3" width="10.42578125" style="91" customWidth="1"/>
    <col min="4" max="5" width="9.7109375" style="91" customWidth="1"/>
    <col min="6" max="7" width="9.7109375" style="158" customWidth="1"/>
    <col min="8" max="8" width="3.140625" style="158" hidden="1" customWidth="1"/>
    <col min="9" max="10" width="9.7109375" style="158" customWidth="1"/>
    <col min="11" max="11" width="10.7109375" style="158" customWidth="1"/>
    <col min="12" max="12" width="10.7109375" style="159" customWidth="1"/>
    <col min="13" max="13" width="9.7109375" style="159" customWidth="1"/>
    <col min="14" max="14" width="10.7109375" style="158" customWidth="1"/>
    <col min="15" max="15" width="9.7109375" style="158" customWidth="1"/>
    <col min="16" max="16" width="10.7109375" style="158" customWidth="1"/>
    <col min="17" max="17" width="14" style="160" customWidth="1"/>
    <col min="18" max="18" width="3" style="4" customWidth="1"/>
    <col min="19" max="19" width="29.28515625" style="1" bestFit="1" customWidth="1"/>
    <col min="20" max="256" width="9.140625" style="4"/>
    <col min="257" max="257" width="31.85546875" style="4" customWidth="1"/>
    <col min="258" max="258" width="9.7109375" style="4" customWidth="1"/>
    <col min="259" max="259" width="10.42578125" style="4" customWidth="1"/>
    <col min="260" max="263" width="9.7109375" style="4" customWidth="1"/>
    <col min="264" max="264" width="3.140625" style="4" customWidth="1"/>
    <col min="265" max="266" width="9.7109375" style="4" customWidth="1"/>
    <col min="267" max="268" width="10.7109375" style="4" customWidth="1"/>
    <col min="269" max="269" width="9.7109375" style="4" customWidth="1"/>
    <col min="270" max="270" width="10.7109375" style="4" customWidth="1"/>
    <col min="271" max="271" width="9.7109375" style="4" customWidth="1"/>
    <col min="272" max="272" width="10.7109375" style="4" customWidth="1"/>
    <col min="273" max="273" width="14" style="4" customWidth="1"/>
    <col min="274" max="274" width="3" style="4" customWidth="1"/>
    <col min="275" max="512" width="9.140625" style="4"/>
    <col min="513" max="513" width="31.85546875" style="4" customWidth="1"/>
    <col min="514" max="514" width="9.7109375" style="4" customWidth="1"/>
    <col min="515" max="515" width="10.42578125" style="4" customWidth="1"/>
    <col min="516" max="519" width="9.7109375" style="4" customWidth="1"/>
    <col min="520" max="520" width="3.140625" style="4" customWidth="1"/>
    <col min="521" max="522" width="9.7109375" style="4" customWidth="1"/>
    <col min="523" max="524" width="10.7109375" style="4" customWidth="1"/>
    <col min="525" max="525" width="9.7109375" style="4" customWidth="1"/>
    <col min="526" max="526" width="10.7109375" style="4" customWidth="1"/>
    <col min="527" max="527" width="9.7109375" style="4" customWidth="1"/>
    <col min="528" max="528" width="10.7109375" style="4" customWidth="1"/>
    <col min="529" max="529" width="14" style="4" customWidth="1"/>
    <col min="530" max="530" width="3" style="4" customWidth="1"/>
    <col min="531" max="768" width="9.140625" style="4"/>
    <col min="769" max="769" width="31.85546875" style="4" customWidth="1"/>
    <col min="770" max="770" width="9.7109375" style="4" customWidth="1"/>
    <col min="771" max="771" width="10.42578125" style="4" customWidth="1"/>
    <col min="772" max="775" width="9.7109375" style="4" customWidth="1"/>
    <col min="776" max="776" width="3.140625" style="4" customWidth="1"/>
    <col min="777" max="778" width="9.7109375" style="4" customWidth="1"/>
    <col min="779" max="780" width="10.7109375" style="4" customWidth="1"/>
    <col min="781" max="781" width="9.7109375" style="4" customWidth="1"/>
    <col min="782" max="782" width="10.7109375" style="4" customWidth="1"/>
    <col min="783" max="783" width="9.7109375" style="4" customWidth="1"/>
    <col min="784" max="784" width="10.7109375" style="4" customWidth="1"/>
    <col min="785" max="785" width="14" style="4" customWidth="1"/>
    <col min="786" max="786" width="3" style="4" customWidth="1"/>
    <col min="787" max="1024" width="9.140625" style="4"/>
    <col min="1025" max="1025" width="31.85546875" style="4" customWidth="1"/>
    <col min="1026" max="1026" width="9.7109375" style="4" customWidth="1"/>
    <col min="1027" max="1027" width="10.42578125" style="4" customWidth="1"/>
    <col min="1028" max="1031" width="9.7109375" style="4" customWidth="1"/>
    <col min="1032" max="1032" width="3.140625" style="4" customWidth="1"/>
    <col min="1033" max="1034" width="9.7109375" style="4" customWidth="1"/>
    <col min="1035" max="1036" width="10.7109375" style="4" customWidth="1"/>
    <col min="1037" max="1037" width="9.7109375" style="4" customWidth="1"/>
    <col min="1038" max="1038" width="10.7109375" style="4" customWidth="1"/>
    <col min="1039" max="1039" width="9.7109375" style="4" customWidth="1"/>
    <col min="1040" max="1040" width="10.7109375" style="4" customWidth="1"/>
    <col min="1041" max="1041" width="14" style="4" customWidth="1"/>
    <col min="1042" max="1042" width="3" style="4" customWidth="1"/>
    <col min="1043" max="1280" width="9.140625" style="4"/>
    <col min="1281" max="1281" width="31.85546875" style="4" customWidth="1"/>
    <col min="1282" max="1282" width="9.7109375" style="4" customWidth="1"/>
    <col min="1283" max="1283" width="10.42578125" style="4" customWidth="1"/>
    <col min="1284" max="1287" width="9.7109375" style="4" customWidth="1"/>
    <col min="1288" max="1288" width="3.140625" style="4" customWidth="1"/>
    <col min="1289" max="1290" width="9.7109375" style="4" customWidth="1"/>
    <col min="1291" max="1292" width="10.7109375" style="4" customWidth="1"/>
    <col min="1293" max="1293" width="9.7109375" style="4" customWidth="1"/>
    <col min="1294" max="1294" width="10.7109375" style="4" customWidth="1"/>
    <col min="1295" max="1295" width="9.7109375" style="4" customWidth="1"/>
    <col min="1296" max="1296" width="10.7109375" style="4" customWidth="1"/>
    <col min="1297" max="1297" width="14" style="4" customWidth="1"/>
    <col min="1298" max="1298" width="3" style="4" customWidth="1"/>
    <col min="1299" max="1536" width="9.140625" style="4"/>
    <col min="1537" max="1537" width="31.85546875" style="4" customWidth="1"/>
    <col min="1538" max="1538" width="9.7109375" style="4" customWidth="1"/>
    <col min="1539" max="1539" width="10.42578125" style="4" customWidth="1"/>
    <col min="1540" max="1543" width="9.7109375" style="4" customWidth="1"/>
    <col min="1544" max="1544" width="3.140625" style="4" customWidth="1"/>
    <col min="1545" max="1546" width="9.7109375" style="4" customWidth="1"/>
    <col min="1547" max="1548" width="10.7109375" style="4" customWidth="1"/>
    <col min="1549" max="1549" width="9.7109375" style="4" customWidth="1"/>
    <col min="1550" max="1550" width="10.7109375" style="4" customWidth="1"/>
    <col min="1551" max="1551" width="9.7109375" style="4" customWidth="1"/>
    <col min="1552" max="1552" width="10.7109375" style="4" customWidth="1"/>
    <col min="1553" max="1553" width="14" style="4" customWidth="1"/>
    <col min="1554" max="1554" width="3" style="4" customWidth="1"/>
    <col min="1555" max="1792" width="9.140625" style="4"/>
    <col min="1793" max="1793" width="31.85546875" style="4" customWidth="1"/>
    <col min="1794" max="1794" width="9.7109375" style="4" customWidth="1"/>
    <col min="1795" max="1795" width="10.42578125" style="4" customWidth="1"/>
    <col min="1796" max="1799" width="9.7109375" style="4" customWidth="1"/>
    <col min="1800" max="1800" width="3.140625" style="4" customWidth="1"/>
    <col min="1801" max="1802" width="9.7109375" style="4" customWidth="1"/>
    <col min="1803" max="1804" width="10.7109375" style="4" customWidth="1"/>
    <col min="1805" max="1805" width="9.7109375" style="4" customWidth="1"/>
    <col min="1806" max="1806" width="10.7109375" style="4" customWidth="1"/>
    <col min="1807" max="1807" width="9.7109375" style="4" customWidth="1"/>
    <col min="1808" max="1808" width="10.7109375" style="4" customWidth="1"/>
    <col min="1809" max="1809" width="14" style="4" customWidth="1"/>
    <col min="1810" max="1810" width="3" style="4" customWidth="1"/>
    <col min="1811" max="2048" width="9.140625" style="4"/>
    <col min="2049" max="2049" width="31.85546875" style="4" customWidth="1"/>
    <col min="2050" max="2050" width="9.7109375" style="4" customWidth="1"/>
    <col min="2051" max="2051" width="10.42578125" style="4" customWidth="1"/>
    <col min="2052" max="2055" width="9.7109375" style="4" customWidth="1"/>
    <col min="2056" max="2056" width="3.140625" style="4" customWidth="1"/>
    <col min="2057" max="2058" width="9.7109375" style="4" customWidth="1"/>
    <col min="2059" max="2060" width="10.7109375" style="4" customWidth="1"/>
    <col min="2061" max="2061" width="9.7109375" style="4" customWidth="1"/>
    <col min="2062" max="2062" width="10.7109375" style="4" customWidth="1"/>
    <col min="2063" max="2063" width="9.7109375" style="4" customWidth="1"/>
    <col min="2064" max="2064" width="10.7109375" style="4" customWidth="1"/>
    <col min="2065" max="2065" width="14" style="4" customWidth="1"/>
    <col min="2066" max="2066" width="3" style="4" customWidth="1"/>
    <col min="2067" max="2304" width="9.140625" style="4"/>
    <col min="2305" max="2305" width="31.85546875" style="4" customWidth="1"/>
    <col min="2306" max="2306" width="9.7109375" style="4" customWidth="1"/>
    <col min="2307" max="2307" width="10.42578125" style="4" customWidth="1"/>
    <col min="2308" max="2311" width="9.7109375" style="4" customWidth="1"/>
    <col min="2312" max="2312" width="3.140625" style="4" customWidth="1"/>
    <col min="2313" max="2314" width="9.7109375" style="4" customWidth="1"/>
    <col min="2315" max="2316" width="10.7109375" style="4" customWidth="1"/>
    <col min="2317" max="2317" width="9.7109375" style="4" customWidth="1"/>
    <col min="2318" max="2318" width="10.7109375" style="4" customWidth="1"/>
    <col min="2319" max="2319" width="9.7109375" style="4" customWidth="1"/>
    <col min="2320" max="2320" width="10.7109375" style="4" customWidth="1"/>
    <col min="2321" max="2321" width="14" style="4" customWidth="1"/>
    <col min="2322" max="2322" width="3" style="4" customWidth="1"/>
    <col min="2323" max="2560" width="9.140625" style="4"/>
    <col min="2561" max="2561" width="31.85546875" style="4" customWidth="1"/>
    <col min="2562" max="2562" width="9.7109375" style="4" customWidth="1"/>
    <col min="2563" max="2563" width="10.42578125" style="4" customWidth="1"/>
    <col min="2564" max="2567" width="9.7109375" style="4" customWidth="1"/>
    <col min="2568" max="2568" width="3.140625" style="4" customWidth="1"/>
    <col min="2569" max="2570" width="9.7109375" style="4" customWidth="1"/>
    <col min="2571" max="2572" width="10.7109375" style="4" customWidth="1"/>
    <col min="2573" max="2573" width="9.7109375" style="4" customWidth="1"/>
    <col min="2574" max="2574" width="10.7109375" style="4" customWidth="1"/>
    <col min="2575" max="2575" width="9.7109375" style="4" customWidth="1"/>
    <col min="2576" max="2576" width="10.7109375" style="4" customWidth="1"/>
    <col min="2577" max="2577" width="14" style="4" customWidth="1"/>
    <col min="2578" max="2578" width="3" style="4" customWidth="1"/>
    <col min="2579" max="2816" width="9.140625" style="4"/>
    <col min="2817" max="2817" width="31.85546875" style="4" customWidth="1"/>
    <col min="2818" max="2818" width="9.7109375" style="4" customWidth="1"/>
    <col min="2819" max="2819" width="10.42578125" style="4" customWidth="1"/>
    <col min="2820" max="2823" width="9.7109375" style="4" customWidth="1"/>
    <col min="2824" max="2824" width="3.140625" style="4" customWidth="1"/>
    <col min="2825" max="2826" width="9.7109375" style="4" customWidth="1"/>
    <col min="2827" max="2828" width="10.7109375" style="4" customWidth="1"/>
    <col min="2829" max="2829" width="9.7109375" style="4" customWidth="1"/>
    <col min="2830" max="2830" width="10.7109375" style="4" customWidth="1"/>
    <col min="2831" max="2831" width="9.7109375" style="4" customWidth="1"/>
    <col min="2832" max="2832" width="10.7109375" style="4" customWidth="1"/>
    <col min="2833" max="2833" width="14" style="4" customWidth="1"/>
    <col min="2834" max="2834" width="3" style="4" customWidth="1"/>
    <col min="2835" max="3072" width="9.140625" style="4"/>
    <col min="3073" max="3073" width="31.85546875" style="4" customWidth="1"/>
    <col min="3074" max="3074" width="9.7109375" style="4" customWidth="1"/>
    <col min="3075" max="3075" width="10.42578125" style="4" customWidth="1"/>
    <col min="3076" max="3079" width="9.7109375" style="4" customWidth="1"/>
    <col min="3080" max="3080" width="3.140625" style="4" customWidth="1"/>
    <col min="3081" max="3082" width="9.7109375" style="4" customWidth="1"/>
    <col min="3083" max="3084" width="10.7109375" style="4" customWidth="1"/>
    <col min="3085" max="3085" width="9.7109375" style="4" customWidth="1"/>
    <col min="3086" max="3086" width="10.7109375" style="4" customWidth="1"/>
    <col min="3087" max="3087" width="9.7109375" style="4" customWidth="1"/>
    <col min="3088" max="3088" width="10.7109375" style="4" customWidth="1"/>
    <col min="3089" max="3089" width="14" style="4" customWidth="1"/>
    <col min="3090" max="3090" width="3" style="4" customWidth="1"/>
    <col min="3091" max="3328" width="9.140625" style="4"/>
    <col min="3329" max="3329" width="31.85546875" style="4" customWidth="1"/>
    <col min="3330" max="3330" width="9.7109375" style="4" customWidth="1"/>
    <col min="3331" max="3331" width="10.42578125" style="4" customWidth="1"/>
    <col min="3332" max="3335" width="9.7109375" style="4" customWidth="1"/>
    <col min="3336" max="3336" width="3.140625" style="4" customWidth="1"/>
    <col min="3337" max="3338" width="9.7109375" style="4" customWidth="1"/>
    <col min="3339" max="3340" width="10.7109375" style="4" customWidth="1"/>
    <col min="3341" max="3341" width="9.7109375" style="4" customWidth="1"/>
    <col min="3342" max="3342" width="10.7109375" style="4" customWidth="1"/>
    <col min="3343" max="3343" width="9.7109375" style="4" customWidth="1"/>
    <col min="3344" max="3344" width="10.7109375" style="4" customWidth="1"/>
    <col min="3345" max="3345" width="14" style="4" customWidth="1"/>
    <col min="3346" max="3346" width="3" style="4" customWidth="1"/>
    <col min="3347" max="3584" width="9.140625" style="4"/>
    <col min="3585" max="3585" width="31.85546875" style="4" customWidth="1"/>
    <col min="3586" max="3586" width="9.7109375" style="4" customWidth="1"/>
    <col min="3587" max="3587" width="10.42578125" style="4" customWidth="1"/>
    <col min="3588" max="3591" width="9.7109375" style="4" customWidth="1"/>
    <col min="3592" max="3592" width="3.140625" style="4" customWidth="1"/>
    <col min="3593" max="3594" width="9.7109375" style="4" customWidth="1"/>
    <col min="3595" max="3596" width="10.7109375" style="4" customWidth="1"/>
    <col min="3597" max="3597" width="9.7109375" style="4" customWidth="1"/>
    <col min="3598" max="3598" width="10.7109375" style="4" customWidth="1"/>
    <col min="3599" max="3599" width="9.7109375" style="4" customWidth="1"/>
    <col min="3600" max="3600" width="10.7109375" style="4" customWidth="1"/>
    <col min="3601" max="3601" width="14" style="4" customWidth="1"/>
    <col min="3602" max="3602" width="3" style="4" customWidth="1"/>
    <col min="3603" max="3840" width="9.140625" style="4"/>
    <col min="3841" max="3841" width="31.85546875" style="4" customWidth="1"/>
    <col min="3842" max="3842" width="9.7109375" style="4" customWidth="1"/>
    <col min="3843" max="3843" width="10.42578125" style="4" customWidth="1"/>
    <col min="3844" max="3847" width="9.7109375" style="4" customWidth="1"/>
    <col min="3848" max="3848" width="3.140625" style="4" customWidth="1"/>
    <col min="3849" max="3850" width="9.7109375" style="4" customWidth="1"/>
    <col min="3851" max="3852" width="10.7109375" style="4" customWidth="1"/>
    <col min="3853" max="3853" width="9.7109375" style="4" customWidth="1"/>
    <col min="3854" max="3854" width="10.7109375" style="4" customWidth="1"/>
    <col min="3855" max="3855" width="9.7109375" style="4" customWidth="1"/>
    <col min="3856" max="3856" width="10.7109375" style="4" customWidth="1"/>
    <col min="3857" max="3857" width="14" style="4" customWidth="1"/>
    <col min="3858" max="3858" width="3" style="4" customWidth="1"/>
    <col min="3859" max="4096" width="9.140625" style="4"/>
    <col min="4097" max="4097" width="31.85546875" style="4" customWidth="1"/>
    <col min="4098" max="4098" width="9.7109375" style="4" customWidth="1"/>
    <col min="4099" max="4099" width="10.42578125" style="4" customWidth="1"/>
    <col min="4100" max="4103" width="9.7109375" style="4" customWidth="1"/>
    <col min="4104" max="4104" width="3.140625" style="4" customWidth="1"/>
    <col min="4105" max="4106" width="9.7109375" style="4" customWidth="1"/>
    <col min="4107" max="4108" width="10.7109375" style="4" customWidth="1"/>
    <col min="4109" max="4109" width="9.7109375" style="4" customWidth="1"/>
    <col min="4110" max="4110" width="10.7109375" style="4" customWidth="1"/>
    <col min="4111" max="4111" width="9.7109375" style="4" customWidth="1"/>
    <col min="4112" max="4112" width="10.7109375" style="4" customWidth="1"/>
    <col min="4113" max="4113" width="14" style="4" customWidth="1"/>
    <col min="4114" max="4114" width="3" style="4" customWidth="1"/>
    <col min="4115" max="4352" width="9.140625" style="4"/>
    <col min="4353" max="4353" width="31.85546875" style="4" customWidth="1"/>
    <col min="4354" max="4354" width="9.7109375" style="4" customWidth="1"/>
    <col min="4355" max="4355" width="10.42578125" style="4" customWidth="1"/>
    <col min="4356" max="4359" width="9.7109375" style="4" customWidth="1"/>
    <col min="4360" max="4360" width="3.140625" style="4" customWidth="1"/>
    <col min="4361" max="4362" width="9.7109375" style="4" customWidth="1"/>
    <col min="4363" max="4364" width="10.7109375" style="4" customWidth="1"/>
    <col min="4365" max="4365" width="9.7109375" style="4" customWidth="1"/>
    <col min="4366" max="4366" width="10.7109375" style="4" customWidth="1"/>
    <col min="4367" max="4367" width="9.7109375" style="4" customWidth="1"/>
    <col min="4368" max="4368" width="10.7109375" style="4" customWidth="1"/>
    <col min="4369" max="4369" width="14" style="4" customWidth="1"/>
    <col min="4370" max="4370" width="3" style="4" customWidth="1"/>
    <col min="4371" max="4608" width="9.140625" style="4"/>
    <col min="4609" max="4609" width="31.85546875" style="4" customWidth="1"/>
    <col min="4610" max="4610" width="9.7109375" style="4" customWidth="1"/>
    <col min="4611" max="4611" width="10.42578125" style="4" customWidth="1"/>
    <col min="4612" max="4615" width="9.7109375" style="4" customWidth="1"/>
    <col min="4616" max="4616" width="3.140625" style="4" customWidth="1"/>
    <col min="4617" max="4618" width="9.7109375" style="4" customWidth="1"/>
    <col min="4619" max="4620" width="10.7109375" style="4" customWidth="1"/>
    <col min="4621" max="4621" width="9.7109375" style="4" customWidth="1"/>
    <col min="4622" max="4622" width="10.7109375" style="4" customWidth="1"/>
    <col min="4623" max="4623" width="9.7109375" style="4" customWidth="1"/>
    <col min="4624" max="4624" width="10.7109375" style="4" customWidth="1"/>
    <col min="4625" max="4625" width="14" style="4" customWidth="1"/>
    <col min="4626" max="4626" width="3" style="4" customWidth="1"/>
    <col min="4627" max="4864" width="9.140625" style="4"/>
    <col min="4865" max="4865" width="31.85546875" style="4" customWidth="1"/>
    <col min="4866" max="4866" width="9.7109375" style="4" customWidth="1"/>
    <col min="4867" max="4867" width="10.42578125" style="4" customWidth="1"/>
    <col min="4868" max="4871" width="9.7109375" style="4" customWidth="1"/>
    <col min="4872" max="4872" width="3.140625" style="4" customWidth="1"/>
    <col min="4873" max="4874" width="9.7109375" style="4" customWidth="1"/>
    <col min="4875" max="4876" width="10.7109375" style="4" customWidth="1"/>
    <col min="4877" max="4877" width="9.7109375" style="4" customWidth="1"/>
    <col min="4878" max="4878" width="10.7109375" style="4" customWidth="1"/>
    <col min="4879" max="4879" width="9.7109375" style="4" customWidth="1"/>
    <col min="4880" max="4880" width="10.7109375" style="4" customWidth="1"/>
    <col min="4881" max="4881" width="14" style="4" customWidth="1"/>
    <col min="4882" max="4882" width="3" style="4" customWidth="1"/>
    <col min="4883" max="5120" width="9.140625" style="4"/>
    <col min="5121" max="5121" width="31.85546875" style="4" customWidth="1"/>
    <col min="5122" max="5122" width="9.7109375" style="4" customWidth="1"/>
    <col min="5123" max="5123" width="10.42578125" style="4" customWidth="1"/>
    <col min="5124" max="5127" width="9.7109375" style="4" customWidth="1"/>
    <col min="5128" max="5128" width="3.140625" style="4" customWidth="1"/>
    <col min="5129" max="5130" width="9.7109375" style="4" customWidth="1"/>
    <col min="5131" max="5132" width="10.7109375" style="4" customWidth="1"/>
    <col min="5133" max="5133" width="9.7109375" style="4" customWidth="1"/>
    <col min="5134" max="5134" width="10.7109375" style="4" customWidth="1"/>
    <col min="5135" max="5135" width="9.7109375" style="4" customWidth="1"/>
    <col min="5136" max="5136" width="10.7109375" style="4" customWidth="1"/>
    <col min="5137" max="5137" width="14" style="4" customWidth="1"/>
    <col min="5138" max="5138" width="3" style="4" customWidth="1"/>
    <col min="5139" max="5376" width="9.140625" style="4"/>
    <col min="5377" max="5377" width="31.85546875" style="4" customWidth="1"/>
    <col min="5378" max="5378" width="9.7109375" style="4" customWidth="1"/>
    <col min="5379" max="5379" width="10.42578125" style="4" customWidth="1"/>
    <col min="5380" max="5383" width="9.7109375" style="4" customWidth="1"/>
    <col min="5384" max="5384" width="3.140625" style="4" customWidth="1"/>
    <col min="5385" max="5386" width="9.7109375" style="4" customWidth="1"/>
    <col min="5387" max="5388" width="10.7109375" style="4" customWidth="1"/>
    <col min="5389" max="5389" width="9.7109375" style="4" customWidth="1"/>
    <col min="5390" max="5390" width="10.7109375" style="4" customWidth="1"/>
    <col min="5391" max="5391" width="9.7109375" style="4" customWidth="1"/>
    <col min="5392" max="5392" width="10.7109375" style="4" customWidth="1"/>
    <col min="5393" max="5393" width="14" style="4" customWidth="1"/>
    <col min="5394" max="5394" width="3" style="4" customWidth="1"/>
    <col min="5395" max="5632" width="9.140625" style="4"/>
    <col min="5633" max="5633" width="31.85546875" style="4" customWidth="1"/>
    <col min="5634" max="5634" width="9.7109375" style="4" customWidth="1"/>
    <col min="5635" max="5635" width="10.42578125" style="4" customWidth="1"/>
    <col min="5636" max="5639" width="9.7109375" style="4" customWidth="1"/>
    <col min="5640" max="5640" width="3.140625" style="4" customWidth="1"/>
    <col min="5641" max="5642" width="9.7109375" style="4" customWidth="1"/>
    <col min="5643" max="5644" width="10.7109375" style="4" customWidth="1"/>
    <col min="5645" max="5645" width="9.7109375" style="4" customWidth="1"/>
    <col min="5646" max="5646" width="10.7109375" style="4" customWidth="1"/>
    <col min="5647" max="5647" width="9.7109375" style="4" customWidth="1"/>
    <col min="5648" max="5648" width="10.7109375" style="4" customWidth="1"/>
    <col min="5649" max="5649" width="14" style="4" customWidth="1"/>
    <col min="5650" max="5650" width="3" style="4" customWidth="1"/>
    <col min="5651" max="5888" width="9.140625" style="4"/>
    <col min="5889" max="5889" width="31.85546875" style="4" customWidth="1"/>
    <col min="5890" max="5890" width="9.7109375" style="4" customWidth="1"/>
    <col min="5891" max="5891" width="10.42578125" style="4" customWidth="1"/>
    <col min="5892" max="5895" width="9.7109375" style="4" customWidth="1"/>
    <col min="5896" max="5896" width="3.140625" style="4" customWidth="1"/>
    <col min="5897" max="5898" width="9.7109375" style="4" customWidth="1"/>
    <col min="5899" max="5900" width="10.7109375" style="4" customWidth="1"/>
    <col min="5901" max="5901" width="9.7109375" style="4" customWidth="1"/>
    <col min="5902" max="5902" width="10.7109375" style="4" customWidth="1"/>
    <col min="5903" max="5903" width="9.7109375" style="4" customWidth="1"/>
    <col min="5904" max="5904" width="10.7109375" style="4" customWidth="1"/>
    <col min="5905" max="5905" width="14" style="4" customWidth="1"/>
    <col min="5906" max="5906" width="3" style="4" customWidth="1"/>
    <col min="5907" max="6144" width="9.140625" style="4"/>
    <col min="6145" max="6145" width="31.85546875" style="4" customWidth="1"/>
    <col min="6146" max="6146" width="9.7109375" style="4" customWidth="1"/>
    <col min="6147" max="6147" width="10.42578125" style="4" customWidth="1"/>
    <col min="6148" max="6151" width="9.7109375" style="4" customWidth="1"/>
    <col min="6152" max="6152" width="3.140625" style="4" customWidth="1"/>
    <col min="6153" max="6154" width="9.7109375" style="4" customWidth="1"/>
    <col min="6155" max="6156" width="10.7109375" style="4" customWidth="1"/>
    <col min="6157" max="6157" width="9.7109375" style="4" customWidth="1"/>
    <col min="6158" max="6158" width="10.7109375" style="4" customWidth="1"/>
    <col min="6159" max="6159" width="9.7109375" style="4" customWidth="1"/>
    <col min="6160" max="6160" width="10.7109375" style="4" customWidth="1"/>
    <col min="6161" max="6161" width="14" style="4" customWidth="1"/>
    <col min="6162" max="6162" width="3" style="4" customWidth="1"/>
    <col min="6163" max="6400" width="9.140625" style="4"/>
    <col min="6401" max="6401" width="31.85546875" style="4" customWidth="1"/>
    <col min="6402" max="6402" width="9.7109375" style="4" customWidth="1"/>
    <col min="6403" max="6403" width="10.42578125" style="4" customWidth="1"/>
    <col min="6404" max="6407" width="9.7109375" style="4" customWidth="1"/>
    <col min="6408" max="6408" width="3.140625" style="4" customWidth="1"/>
    <col min="6409" max="6410" width="9.7109375" style="4" customWidth="1"/>
    <col min="6411" max="6412" width="10.7109375" style="4" customWidth="1"/>
    <col min="6413" max="6413" width="9.7109375" style="4" customWidth="1"/>
    <col min="6414" max="6414" width="10.7109375" style="4" customWidth="1"/>
    <col min="6415" max="6415" width="9.7109375" style="4" customWidth="1"/>
    <col min="6416" max="6416" width="10.7109375" style="4" customWidth="1"/>
    <col min="6417" max="6417" width="14" style="4" customWidth="1"/>
    <col min="6418" max="6418" width="3" style="4" customWidth="1"/>
    <col min="6419" max="6656" width="9.140625" style="4"/>
    <col min="6657" max="6657" width="31.85546875" style="4" customWidth="1"/>
    <col min="6658" max="6658" width="9.7109375" style="4" customWidth="1"/>
    <col min="6659" max="6659" width="10.42578125" style="4" customWidth="1"/>
    <col min="6660" max="6663" width="9.7109375" style="4" customWidth="1"/>
    <col min="6664" max="6664" width="3.140625" style="4" customWidth="1"/>
    <col min="6665" max="6666" width="9.7109375" style="4" customWidth="1"/>
    <col min="6667" max="6668" width="10.7109375" style="4" customWidth="1"/>
    <col min="6669" max="6669" width="9.7109375" style="4" customWidth="1"/>
    <col min="6670" max="6670" width="10.7109375" style="4" customWidth="1"/>
    <col min="6671" max="6671" width="9.7109375" style="4" customWidth="1"/>
    <col min="6672" max="6672" width="10.7109375" style="4" customWidth="1"/>
    <col min="6673" max="6673" width="14" style="4" customWidth="1"/>
    <col min="6674" max="6674" width="3" style="4" customWidth="1"/>
    <col min="6675" max="6912" width="9.140625" style="4"/>
    <col min="6913" max="6913" width="31.85546875" style="4" customWidth="1"/>
    <col min="6914" max="6914" width="9.7109375" style="4" customWidth="1"/>
    <col min="6915" max="6915" width="10.42578125" style="4" customWidth="1"/>
    <col min="6916" max="6919" width="9.7109375" style="4" customWidth="1"/>
    <col min="6920" max="6920" width="3.140625" style="4" customWidth="1"/>
    <col min="6921" max="6922" width="9.7109375" style="4" customWidth="1"/>
    <col min="6923" max="6924" width="10.7109375" style="4" customWidth="1"/>
    <col min="6925" max="6925" width="9.7109375" style="4" customWidth="1"/>
    <col min="6926" max="6926" width="10.7109375" style="4" customWidth="1"/>
    <col min="6927" max="6927" width="9.7109375" style="4" customWidth="1"/>
    <col min="6928" max="6928" width="10.7109375" style="4" customWidth="1"/>
    <col min="6929" max="6929" width="14" style="4" customWidth="1"/>
    <col min="6930" max="6930" width="3" style="4" customWidth="1"/>
    <col min="6931" max="7168" width="9.140625" style="4"/>
    <col min="7169" max="7169" width="31.85546875" style="4" customWidth="1"/>
    <col min="7170" max="7170" width="9.7109375" style="4" customWidth="1"/>
    <col min="7171" max="7171" width="10.42578125" style="4" customWidth="1"/>
    <col min="7172" max="7175" width="9.7109375" style="4" customWidth="1"/>
    <col min="7176" max="7176" width="3.140625" style="4" customWidth="1"/>
    <col min="7177" max="7178" width="9.7109375" style="4" customWidth="1"/>
    <col min="7179" max="7180" width="10.7109375" style="4" customWidth="1"/>
    <col min="7181" max="7181" width="9.7109375" style="4" customWidth="1"/>
    <col min="7182" max="7182" width="10.7109375" style="4" customWidth="1"/>
    <col min="7183" max="7183" width="9.7109375" style="4" customWidth="1"/>
    <col min="7184" max="7184" width="10.7109375" style="4" customWidth="1"/>
    <col min="7185" max="7185" width="14" style="4" customWidth="1"/>
    <col min="7186" max="7186" width="3" style="4" customWidth="1"/>
    <col min="7187" max="7424" width="9.140625" style="4"/>
    <col min="7425" max="7425" width="31.85546875" style="4" customWidth="1"/>
    <col min="7426" max="7426" width="9.7109375" style="4" customWidth="1"/>
    <col min="7427" max="7427" width="10.42578125" style="4" customWidth="1"/>
    <col min="7428" max="7431" width="9.7109375" style="4" customWidth="1"/>
    <col min="7432" max="7432" width="3.140625" style="4" customWidth="1"/>
    <col min="7433" max="7434" width="9.7109375" style="4" customWidth="1"/>
    <col min="7435" max="7436" width="10.7109375" style="4" customWidth="1"/>
    <col min="7437" max="7437" width="9.7109375" style="4" customWidth="1"/>
    <col min="7438" max="7438" width="10.7109375" style="4" customWidth="1"/>
    <col min="7439" max="7439" width="9.7109375" style="4" customWidth="1"/>
    <col min="7440" max="7440" width="10.7109375" style="4" customWidth="1"/>
    <col min="7441" max="7441" width="14" style="4" customWidth="1"/>
    <col min="7442" max="7442" width="3" style="4" customWidth="1"/>
    <col min="7443" max="7680" width="9.140625" style="4"/>
    <col min="7681" max="7681" width="31.85546875" style="4" customWidth="1"/>
    <col min="7682" max="7682" width="9.7109375" style="4" customWidth="1"/>
    <col min="7683" max="7683" width="10.42578125" style="4" customWidth="1"/>
    <col min="7684" max="7687" width="9.7109375" style="4" customWidth="1"/>
    <col min="7688" max="7688" width="3.140625" style="4" customWidth="1"/>
    <col min="7689" max="7690" width="9.7109375" style="4" customWidth="1"/>
    <col min="7691" max="7692" width="10.7109375" style="4" customWidth="1"/>
    <col min="7693" max="7693" width="9.7109375" style="4" customWidth="1"/>
    <col min="7694" max="7694" width="10.7109375" style="4" customWidth="1"/>
    <col min="7695" max="7695" width="9.7109375" style="4" customWidth="1"/>
    <col min="7696" max="7696" width="10.7109375" style="4" customWidth="1"/>
    <col min="7697" max="7697" width="14" style="4" customWidth="1"/>
    <col min="7698" max="7698" width="3" style="4" customWidth="1"/>
    <col min="7699" max="7936" width="9.140625" style="4"/>
    <col min="7937" max="7937" width="31.85546875" style="4" customWidth="1"/>
    <col min="7938" max="7938" width="9.7109375" style="4" customWidth="1"/>
    <col min="7939" max="7939" width="10.42578125" style="4" customWidth="1"/>
    <col min="7940" max="7943" width="9.7109375" style="4" customWidth="1"/>
    <col min="7944" max="7944" width="3.140625" style="4" customWidth="1"/>
    <col min="7945" max="7946" width="9.7109375" style="4" customWidth="1"/>
    <col min="7947" max="7948" width="10.7109375" style="4" customWidth="1"/>
    <col min="7949" max="7949" width="9.7109375" style="4" customWidth="1"/>
    <col min="7950" max="7950" width="10.7109375" style="4" customWidth="1"/>
    <col min="7951" max="7951" width="9.7109375" style="4" customWidth="1"/>
    <col min="7952" max="7952" width="10.7109375" style="4" customWidth="1"/>
    <col min="7953" max="7953" width="14" style="4" customWidth="1"/>
    <col min="7954" max="7954" width="3" style="4" customWidth="1"/>
    <col min="7955" max="8192" width="9.140625" style="4"/>
    <col min="8193" max="8193" width="31.85546875" style="4" customWidth="1"/>
    <col min="8194" max="8194" width="9.7109375" style="4" customWidth="1"/>
    <col min="8195" max="8195" width="10.42578125" style="4" customWidth="1"/>
    <col min="8196" max="8199" width="9.7109375" style="4" customWidth="1"/>
    <col min="8200" max="8200" width="3.140625" style="4" customWidth="1"/>
    <col min="8201" max="8202" width="9.7109375" style="4" customWidth="1"/>
    <col min="8203" max="8204" width="10.7109375" style="4" customWidth="1"/>
    <col min="8205" max="8205" width="9.7109375" style="4" customWidth="1"/>
    <col min="8206" max="8206" width="10.7109375" style="4" customWidth="1"/>
    <col min="8207" max="8207" width="9.7109375" style="4" customWidth="1"/>
    <col min="8208" max="8208" width="10.7109375" style="4" customWidth="1"/>
    <col min="8209" max="8209" width="14" style="4" customWidth="1"/>
    <col min="8210" max="8210" width="3" style="4" customWidth="1"/>
    <col min="8211" max="8448" width="9.140625" style="4"/>
    <col min="8449" max="8449" width="31.85546875" style="4" customWidth="1"/>
    <col min="8450" max="8450" width="9.7109375" style="4" customWidth="1"/>
    <col min="8451" max="8451" width="10.42578125" style="4" customWidth="1"/>
    <col min="8452" max="8455" width="9.7109375" style="4" customWidth="1"/>
    <col min="8456" max="8456" width="3.140625" style="4" customWidth="1"/>
    <col min="8457" max="8458" width="9.7109375" style="4" customWidth="1"/>
    <col min="8459" max="8460" width="10.7109375" style="4" customWidth="1"/>
    <col min="8461" max="8461" width="9.7109375" style="4" customWidth="1"/>
    <col min="8462" max="8462" width="10.7109375" style="4" customWidth="1"/>
    <col min="8463" max="8463" width="9.7109375" style="4" customWidth="1"/>
    <col min="8464" max="8464" width="10.7109375" style="4" customWidth="1"/>
    <col min="8465" max="8465" width="14" style="4" customWidth="1"/>
    <col min="8466" max="8466" width="3" style="4" customWidth="1"/>
    <col min="8467" max="8704" width="9.140625" style="4"/>
    <col min="8705" max="8705" width="31.85546875" style="4" customWidth="1"/>
    <col min="8706" max="8706" width="9.7109375" style="4" customWidth="1"/>
    <col min="8707" max="8707" width="10.42578125" style="4" customWidth="1"/>
    <col min="8708" max="8711" width="9.7109375" style="4" customWidth="1"/>
    <col min="8712" max="8712" width="3.140625" style="4" customWidth="1"/>
    <col min="8713" max="8714" width="9.7109375" style="4" customWidth="1"/>
    <col min="8715" max="8716" width="10.7109375" style="4" customWidth="1"/>
    <col min="8717" max="8717" width="9.7109375" style="4" customWidth="1"/>
    <col min="8718" max="8718" width="10.7109375" style="4" customWidth="1"/>
    <col min="8719" max="8719" width="9.7109375" style="4" customWidth="1"/>
    <col min="8720" max="8720" width="10.7109375" style="4" customWidth="1"/>
    <col min="8721" max="8721" width="14" style="4" customWidth="1"/>
    <col min="8722" max="8722" width="3" style="4" customWidth="1"/>
    <col min="8723" max="8960" width="9.140625" style="4"/>
    <col min="8961" max="8961" width="31.85546875" style="4" customWidth="1"/>
    <col min="8962" max="8962" width="9.7109375" style="4" customWidth="1"/>
    <col min="8963" max="8963" width="10.42578125" style="4" customWidth="1"/>
    <col min="8964" max="8967" width="9.7109375" style="4" customWidth="1"/>
    <col min="8968" max="8968" width="3.140625" style="4" customWidth="1"/>
    <col min="8969" max="8970" width="9.7109375" style="4" customWidth="1"/>
    <col min="8971" max="8972" width="10.7109375" style="4" customWidth="1"/>
    <col min="8973" max="8973" width="9.7109375" style="4" customWidth="1"/>
    <col min="8974" max="8974" width="10.7109375" style="4" customWidth="1"/>
    <col min="8975" max="8975" width="9.7109375" style="4" customWidth="1"/>
    <col min="8976" max="8976" width="10.7109375" style="4" customWidth="1"/>
    <col min="8977" max="8977" width="14" style="4" customWidth="1"/>
    <col min="8978" max="8978" width="3" style="4" customWidth="1"/>
    <col min="8979" max="9216" width="9.140625" style="4"/>
    <col min="9217" max="9217" width="31.85546875" style="4" customWidth="1"/>
    <col min="9218" max="9218" width="9.7109375" style="4" customWidth="1"/>
    <col min="9219" max="9219" width="10.42578125" style="4" customWidth="1"/>
    <col min="9220" max="9223" width="9.7109375" style="4" customWidth="1"/>
    <col min="9224" max="9224" width="3.140625" style="4" customWidth="1"/>
    <col min="9225" max="9226" width="9.7109375" style="4" customWidth="1"/>
    <col min="9227" max="9228" width="10.7109375" style="4" customWidth="1"/>
    <col min="9229" max="9229" width="9.7109375" style="4" customWidth="1"/>
    <col min="9230" max="9230" width="10.7109375" style="4" customWidth="1"/>
    <col min="9231" max="9231" width="9.7109375" style="4" customWidth="1"/>
    <col min="9232" max="9232" width="10.7109375" style="4" customWidth="1"/>
    <col min="9233" max="9233" width="14" style="4" customWidth="1"/>
    <col min="9234" max="9234" width="3" style="4" customWidth="1"/>
    <col min="9235" max="9472" width="9.140625" style="4"/>
    <col min="9473" max="9473" width="31.85546875" style="4" customWidth="1"/>
    <col min="9474" max="9474" width="9.7109375" style="4" customWidth="1"/>
    <col min="9475" max="9475" width="10.42578125" style="4" customWidth="1"/>
    <col min="9476" max="9479" width="9.7109375" style="4" customWidth="1"/>
    <col min="9480" max="9480" width="3.140625" style="4" customWidth="1"/>
    <col min="9481" max="9482" width="9.7109375" style="4" customWidth="1"/>
    <col min="9483" max="9484" width="10.7109375" style="4" customWidth="1"/>
    <col min="9485" max="9485" width="9.7109375" style="4" customWidth="1"/>
    <col min="9486" max="9486" width="10.7109375" style="4" customWidth="1"/>
    <col min="9487" max="9487" width="9.7109375" style="4" customWidth="1"/>
    <col min="9488" max="9488" width="10.7109375" style="4" customWidth="1"/>
    <col min="9489" max="9489" width="14" style="4" customWidth="1"/>
    <col min="9490" max="9490" width="3" style="4" customWidth="1"/>
    <col min="9491" max="9728" width="9.140625" style="4"/>
    <col min="9729" max="9729" width="31.85546875" style="4" customWidth="1"/>
    <col min="9730" max="9730" width="9.7109375" style="4" customWidth="1"/>
    <col min="9731" max="9731" width="10.42578125" style="4" customWidth="1"/>
    <col min="9732" max="9735" width="9.7109375" style="4" customWidth="1"/>
    <col min="9736" max="9736" width="3.140625" style="4" customWidth="1"/>
    <col min="9737" max="9738" width="9.7109375" style="4" customWidth="1"/>
    <col min="9739" max="9740" width="10.7109375" style="4" customWidth="1"/>
    <col min="9741" max="9741" width="9.7109375" style="4" customWidth="1"/>
    <col min="9742" max="9742" width="10.7109375" style="4" customWidth="1"/>
    <col min="9743" max="9743" width="9.7109375" style="4" customWidth="1"/>
    <col min="9744" max="9744" width="10.7109375" style="4" customWidth="1"/>
    <col min="9745" max="9745" width="14" style="4" customWidth="1"/>
    <col min="9746" max="9746" width="3" style="4" customWidth="1"/>
    <col min="9747" max="9984" width="9.140625" style="4"/>
    <col min="9985" max="9985" width="31.85546875" style="4" customWidth="1"/>
    <col min="9986" max="9986" width="9.7109375" style="4" customWidth="1"/>
    <col min="9987" max="9987" width="10.42578125" style="4" customWidth="1"/>
    <col min="9988" max="9991" width="9.7109375" style="4" customWidth="1"/>
    <col min="9992" max="9992" width="3.140625" style="4" customWidth="1"/>
    <col min="9993" max="9994" width="9.7109375" style="4" customWidth="1"/>
    <col min="9995" max="9996" width="10.7109375" style="4" customWidth="1"/>
    <col min="9997" max="9997" width="9.7109375" style="4" customWidth="1"/>
    <col min="9998" max="9998" width="10.7109375" style="4" customWidth="1"/>
    <col min="9999" max="9999" width="9.7109375" style="4" customWidth="1"/>
    <col min="10000" max="10000" width="10.7109375" style="4" customWidth="1"/>
    <col min="10001" max="10001" width="14" style="4" customWidth="1"/>
    <col min="10002" max="10002" width="3" style="4" customWidth="1"/>
    <col min="10003" max="10240" width="9.140625" style="4"/>
    <col min="10241" max="10241" width="31.85546875" style="4" customWidth="1"/>
    <col min="10242" max="10242" width="9.7109375" style="4" customWidth="1"/>
    <col min="10243" max="10243" width="10.42578125" style="4" customWidth="1"/>
    <col min="10244" max="10247" width="9.7109375" style="4" customWidth="1"/>
    <col min="10248" max="10248" width="3.140625" style="4" customWidth="1"/>
    <col min="10249" max="10250" width="9.7109375" style="4" customWidth="1"/>
    <col min="10251" max="10252" width="10.7109375" style="4" customWidth="1"/>
    <col min="10253" max="10253" width="9.7109375" style="4" customWidth="1"/>
    <col min="10254" max="10254" width="10.7109375" style="4" customWidth="1"/>
    <col min="10255" max="10255" width="9.7109375" style="4" customWidth="1"/>
    <col min="10256" max="10256" width="10.7109375" style="4" customWidth="1"/>
    <col min="10257" max="10257" width="14" style="4" customWidth="1"/>
    <col min="10258" max="10258" width="3" style="4" customWidth="1"/>
    <col min="10259" max="10496" width="9.140625" style="4"/>
    <col min="10497" max="10497" width="31.85546875" style="4" customWidth="1"/>
    <col min="10498" max="10498" width="9.7109375" style="4" customWidth="1"/>
    <col min="10499" max="10499" width="10.42578125" style="4" customWidth="1"/>
    <col min="10500" max="10503" width="9.7109375" style="4" customWidth="1"/>
    <col min="10504" max="10504" width="3.140625" style="4" customWidth="1"/>
    <col min="10505" max="10506" width="9.7109375" style="4" customWidth="1"/>
    <col min="10507" max="10508" width="10.7109375" style="4" customWidth="1"/>
    <col min="10509" max="10509" width="9.7109375" style="4" customWidth="1"/>
    <col min="10510" max="10510" width="10.7109375" style="4" customWidth="1"/>
    <col min="10511" max="10511" width="9.7109375" style="4" customWidth="1"/>
    <col min="10512" max="10512" width="10.7109375" style="4" customWidth="1"/>
    <col min="10513" max="10513" width="14" style="4" customWidth="1"/>
    <col min="10514" max="10514" width="3" style="4" customWidth="1"/>
    <col min="10515" max="10752" width="9.140625" style="4"/>
    <col min="10753" max="10753" width="31.85546875" style="4" customWidth="1"/>
    <col min="10754" max="10754" width="9.7109375" style="4" customWidth="1"/>
    <col min="10755" max="10755" width="10.42578125" style="4" customWidth="1"/>
    <col min="10756" max="10759" width="9.7109375" style="4" customWidth="1"/>
    <col min="10760" max="10760" width="3.140625" style="4" customWidth="1"/>
    <col min="10761" max="10762" width="9.7109375" style="4" customWidth="1"/>
    <col min="10763" max="10764" width="10.7109375" style="4" customWidth="1"/>
    <col min="10765" max="10765" width="9.7109375" style="4" customWidth="1"/>
    <col min="10766" max="10766" width="10.7109375" style="4" customWidth="1"/>
    <col min="10767" max="10767" width="9.7109375" style="4" customWidth="1"/>
    <col min="10768" max="10768" width="10.7109375" style="4" customWidth="1"/>
    <col min="10769" max="10769" width="14" style="4" customWidth="1"/>
    <col min="10770" max="10770" width="3" style="4" customWidth="1"/>
    <col min="10771" max="11008" width="9.140625" style="4"/>
    <col min="11009" max="11009" width="31.85546875" style="4" customWidth="1"/>
    <col min="11010" max="11010" width="9.7109375" style="4" customWidth="1"/>
    <col min="11011" max="11011" width="10.42578125" style="4" customWidth="1"/>
    <col min="11012" max="11015" width="9.7109375" style="4" customWidth="1"/>
    <col min="11016" max="11016" width="3.140625" style="4" customWidth="1"/>
    <col min="11017" max="11018" width="9.7109375" style="4" customWidth="1"/>
    <col min="11019" max="11020" width="10.7109375" style="4" customWidth="1"/>
    <col min="11021" max="11021" width="9.7109375" style="4" customWidth="1"/>
    <col min="11022" max="11022" width="10.7109375" style="4" customWidth="1"/>
    <col min="11023" max="11023" width="9.7109375" style="4" customWidth="1"/>
    <col min="11024" max="11024" width="10.7109375" style="4" customWidth="1"/>
    <col min="11025" max="11025" width="14" style="4" customWidth="1"/>
    <col min="11026" max="11026" width="3" style="4" customWidth="1"/>
    <col min="11027" max="11264" width="9.140625" style="4"/>
    <col min="11265" max="11265" width="31.85546875" style="4" customWidth="1"/>
    <col min="11266" max="11266" width="9.7109375" style="4" customWidth="1"/>
    <col min="11267" max="11267" width="10.42578125" style="4" customWidth="1"/>
    <col min="11268" max="11271" width="9.7109375" style="4" customWidth="1"/>
    <col min="11272" max="11272" width="3.140625" style="4" customWidth="1"/>
    <col min="11273" max="11274" width="9.7109375" style="4" customWidth="1"/>
    <col min="11275" max="11276" width="10.7109375" style="4" customWidth="1"/>
    <col min="11277" max="11277" width="9.7109375" style="4" customWidth="1"/>
    <col min="11278" max="11278" width="10.7109375" style="4" customWidth="1"/>
    <col min="11279" max="11279" width="9.7109375" style="4" customWidth="1"/>
    <col min="11280" max="11280" width="10.7109375" style="4" customWidth="1"/>
    <col min="11281" max="11281" width="14" style="4" customWidth="1"/>
    <col min="11282" max="11282" width="3" style="4" customWidth="1"/>
    <col min="11283" max="11520" width="9.140625" style="4"/>
    <col min="11521" max="11521" width="31.85546875" style="4" customWidth="1"/>
    <col min="11522" max="11522" width="9.7109375" style="4" customWidth="1"/>
    <col min="11523" max="11523" width="10.42578125" style="4" customWidth="1"/>
    <col min="11524" max="11527" width="9.7109375" style="4" customWidth="1"/>
    <col min="11528" max="11528" width="3.140625" style="4" customWidth="1"/>
    <col min="11529" max="11530" width="9.7109375" style="4" customWidth="1"/>
    <col min="11531" max="11532" width="10.7109375" style="4" customWidth="1"/>
    <col min="11533" max="11533" width="9.7109375" style="4" customWidth="1"/>
    <col min="11534" max="11534" width="10.7109375" style="4" customWidth="1"/>
    <col min="11535" max="11535" width="9.7109375" style="4" customWidth="1"/>
    <col min="11536" max="11536" width="10.7109375" style="4" customWidth="1"/>
    <col min="11537" max="11537" width="14" style="4" customWidth="1"/>
    <col min="11538" max="11538" width="3" style="4" customWidth="1"/>
    <col min="11539" max="11776" width="9.140625" style="4"/>
    <col min="11777" max="11777" width="31.85546875" style="4" customWidth="1"/>
    <col min="11778" max="11778" width="9.7109375" style="4" customWidth="1"/>
    <col min="11779" max="11779" width="10.42578125" style="4" customWidth="1"/>
    <col min="11780" max="11783" width="9.7109375" style="4" customWidth="1"/>
    <col min="11784" max="11784" width="3.140625" style="4" customWidth="1"/>
    <col min="11785" max="11786" width="9.7109375" style="4" customWidth="1"/>
    <col min="11787" max="11788" width="10.7109375" style="4" customWidth="1"/>
    <col min="11789" max="11789" width="9.7109375" style="4" customWidth="1"/>
    <col min="11790" max="11790" width="10.7109375" style="4" customWidth="1"/>
    <col min="11791" max="11791" width="9.7109375" style="4" customWidth="1"/>
    <col min="11792" max="11792" width="10.7109375" style="4" customWidth="1"/>
    <col min="11793" max="11793" width="14" style="4" customWidth="1"/>
    <col min="11794" max="11794" width="3" style="4" customWidth="1"/>
    <col min="11795" max="12032" width="9.140625" style="4"/>
    <col min="12033" max="12033" width="31.85546875" style="4" customWidth="1"/>
    <col min="12034" max="12034" width="9.7109375" style="4" customWidth="1"/>
    <col min="12035" max="12035" width="10.42578125" style="4" customWidth="1"/>
    <col min="12036" max="12039" width="9.7109375" style="4" customWidth="1"/>
    <col min="12040" max="12040" width="3.140625" style="4" customWidth="1"/>
    <col min="12041" max="12042" width="9.7109375" style="4" customWidth="1"/>
    <col min="12043" max="12044" width="10.7109375" style="4" customWidth="1"/>
    <col min="12045" max="12045" width="9.7109375" style="4" customWidth="1"/>
    <col min="12046" max="12046" width="10.7109375" style="4" customWidth="1"/>
    <col min="12047" max="12047" width="9.7109375" style="4" customWidth="1"/>
    <col min="12048" max="12048" width="10.7109375" style="4" customWidth="1"/>
    <col min="12049" max="12049" width="14" style="4" customWidth="1"/>
    <col min="12050" max="12050" width="3" style="4" customWidth="1"/>
    <col min="12051" max="12288" width="9.140625" style="4"/>
    <col min="12289" max="12289" width="31.85546875" style="4" customWidth="1"/>
    <col min="12290" max="12290" width="9.7109375" style="4" customWidth="1"/>
    <col min="12291" max="12291" width="10.42578125" style="4" customWidth="1"/>
    <col min="12292" max="12295" width="9.7109375" style="4" customWidth="1"/>
    <col min="12296" max="12296" width="3.140625" style="4" customWidth="1"/>
    <col min="12297" max="12298" width="9.7109375" style="4" customWidth="1"/>
    <col min="12299" max="12300" width="10.7109375" style="4" customWidth="1"/>
    <col min="12301" max="12301" width="9.7109375" style="4" customWidth="1"/>
    <col min="12302" max="12302" width="10.7109375" style="4" customWidth="1"/>
    <col min="12303" max="12303" width="9.7109375" style="4" customWidth="1"/>
    <col min="12304" max="12304" width="10.7109375" style="4" customWidth="1"/>
    <col min="12305" max="12305" width="14" style="4" customWidth="1"/>
    <col min="12306" max="12306" width="3" style="4" customWidth="1"/>
    <col min="12307" max="12544" width="9.140625" style="4"/>
    <col min="12545" max="12545" width="31.85546875" style="4" customWidth="1"/>
    <col min="12546" max="12546" width="9.7109375" style="4" customWidth="1"/>
    <col min="12547" max="12547" width="10.42578125" style="4" customWidth="1"/>
    <col min="12548" max="12551" width="9.7109375" style="4" customWidth="1"/>
    <col min="12552" max="12552" width="3.140625" style="4" customWidth="1"/>
    <col min="12553" max="12554" width="9.7109375" style="4" customWidth="1"/>
    <col min="12555" max="12556" width="10.7109375" style="4" customWidth="1"/>
    <col min="12557" max="12557" width="9.7109375" style="4" customWidth="1"/>
    <col min="12558" max="12558" width="10.7109375" style="4" customWidth="1"/>
    <col min="12559" max="12559" width="9.7109375" style="4" customWidth="1"/>
    <col min="12560" max="12560" width="10.7109375" style="4" customWidth="1"/>
    <col min="12561" max="12561" width="14" style="4" customWidth="1"/>
    <col min="12562" max="12562" width="3" style="4" customWidth="1"/>
    <col min="12563" max="12800" width="9.140625" style="4"/>
    <col min="12801" max="12801" width="31.85546875" style="4" customWidth="1"/>
    <col min="12802" max="12802" width="9.7109375" style="4" customWidth="1"/>
    <col min="12803" max="12803" width="10.42578125" style="4" customWidth="1"/>
    <col min="12804" max="12807" width="9.7109375" style="4" customWidth="1"/>
    <col min="12808" max="12808" width="3.140625" style="4" customWidth="1"/>
    <col min="12809" max="12810" width="9.7109375" style="4" customWidth="1"/>
    <col min="12811" max="12812" width="10.7109375" style="4" customWidth="1"/>
    <col min="12813" max="12813" width="9.7109375" style="4" customWidth="1"/>
    <col min="12814" max="12814" width="10.7109375" style="4" customWidth="1"/>
    <col min="12815" max="12815" width="9.7109375" style="4" customWidth="1"/>
    <col min="12816" max="12816" width="10.7109375" style="4" customWidth="1"/>
    <col min="12817" max="12817" width="14" style="4" customWidth="1"/>
    <col min="12818" max="12818" width="3" style="4" customWidth="1"/>
    <col min="12819" max="13056" width="9.140625" style="4"/>
    <col min="13057" max="13057" width="31.85546875" style="4" customWidth="1"/>
    <col min="13058" max="13058" width="9.7109375" style="4" customWidth="1"/>
    <col min="13059" max="13059" width="10.42578125" style="4" customWidth="1"/>
    <col min="13060" max="13063" width="9.7109375" style="4" customWidth="1"/>
    <col min="13064" max="13064" width="3.140625" style="4" customWidth="1"/>
    <col min="13065" max="13066" width="9.7109375" style="4" customWidth="1"/>
    <col min="13067" max="13068" width="10.7109375" style="4" customWidth="1"/>
    <col min="13069" max="13069" width="9.7109375" style="4" customWidth="1"/>
    <col min="13070" max="13070" width="10.7109375" style="4" customWidth="1"/>
    <col min="13071" max="13071" width="9.7109375" style="4" customWidth="1"/>
    <col min="13072" max="13072" width="10.7109375" style="4" customWidth="1"/>
    <col min="13073" max="13073" width="14" style="4" customWidth="1"/>
    <col min="13074" max="13074" width="3" style="4" customWidth="1"/>
    <col min="13075" max="13312" width="9.140625" style="4"/>
    <col min="13313" max="13313" width="31.85546875" style="4" customWidth="1"/>
    <col min="13314" max="13314" width="9.7109375" style="4" customWidth="1"/>
    <col min="13315" max="13315" width="10.42578125" style="4" customWidth="1"/>
    <col min="13316" max="13319" width="9.7109375" style="4" customWidth="1"/>
    <col min="13320" max="13320" width="3.140625" style="4" customWidth="1"/>
    <col min="13321" max="13322" width="9.7109375" style="4" customWidth="1"/>
    <col min="13323" max="13324" width="10.7109375" style="4" customWidth="1"/>
    <col min="13325" max="13325" width="9.7109375" style="4" customWidth="1"/>
    <col min="13326" max="13326" width="10.7109375" style="4" customWidth="1"/>
    <col min="13327" max="13327" width="9.7109375" style="4" customWidth="1"/>
    <col min="13328" max="13328" width="10.7109375" style="4" customWidth="1"/>
    <col min="13329" max="13329" width="14" style="4" customWidth="1"/>
    <col min="13330" max="13330" width="3" style="4" customWidth="1"/>
    <col min="13331" max="13568" width="9.140625" style="4"/>
    <col min="13569" max="13569" width="31.85546875" style="4" customWidth="1"/>
    <col min="13570" max="13570" width="9.7109375" style="4" customWidth="1"/>
    <col min="13571" max="13571" width="10.42578125" style="4" customWidth="1"/>
    <col min="13572" max="13575" width="9.7109375" style="4" customWidth="1"/>
    <col min="13576" max="13576" width="3.140625" style="4" customWidth="1"/>
    <col min="13577" max="13578" width="9.7109375" style="4" customWidth="1"/>
    <col min="13579" max="13580" width="10.7109375" style="4" customWidth="1"/>
    <col min="13581" max="13581" width="9.7109375" style="4" customWidth="1"/>
    <col min="13582" max="13582" width="10.7109375" style="4" customWidth="1"/>
    <col min="13583" max="13583" width="9.7109375" style="4" customWidth="1"/>
    <col min="13584" max="13584" width="10.7109375" style="4" customWidth="1"/>
    <col min="13585" max="13585" width="14" style="4" customWidth="1"/>
    <col min="13586" max="13586" width="3" style="4" customWidth="1"/>
    <col min="13587" max="13824" width="9.140625" style="4"/>
    <col min="13825" max="13825" width="31.85546875" style="4" customWidth="1"/>
    <col min="13826" max="13826" width="9.7109375" style="4" customWidth="1"/>
    <col min="13827" max="13827" width="10.42578125" style="4" customWidth="1"/>
    <col min="13828" max="13831" width="9.7109375" style="4" customWidth="1"/>
    <col min="13832" max="13832" width="3.140625" style="4" customWidth="1"/>
    <col min="13833" max="13834" width="9.7109375" style="4" customWidth="1"/>
    <col min="13835" max="13836" width="10.7109375" style="4" customWidth="1"/>
    <col min="13837" max="13837" width="9.7109375" style="4" customWidth="1"/>
    <col min="13838" max="13838" width="10.7109375" style="4" customWidth="1"/>
    <col min="13839" max="13839" width="9.7109375" style="4" customWidth="1"/>
    <col min="13840" max="13840" width="10.7109375" style="4" customWidth="1"/>
    <col min="13841" max="13841" width="14" style="4" customWidth="1"/>
    <col min="13842" max="13842" width="3" style="4" customWidth="1"/>
    <col min="13843" max="14080" width="9.140625" style="4"/>
    <col min="14081" max="14081" width="31.85546875" style="4" customWidth="1"/>
    <col min="14082" max="14082" width="9.7109375" style="4" customWidth="1"/>
    <col min="14083" max="14083" width="10.42578125" style="4" customWidth="1"/>
    <col min="14084" max="14087" width="9.7109375" style="4" customWidth="1"/>
    <col min="14088" max="14088" width="3.140625" style="4" customWidth="1"/>
    <col min="14089" max="14090" width="9.7109375" style="4" customWidth="1"/>
    <col min="14091" max="14092" width="10.7109375" style="4" customWidth="1"/>
    <col min="14093" max="14093" width="9.7109375" style="4" customWidth="1"/>
    <col min="14094" max="14094" width="10.7109375" style="4" customWidth="1"/>
    <col min="14095" max="14095" width="9.7109375" style="4" customWidth="1"/>
    <col min="14096" max="14096" width="10.7109375" style="4" customWidth="1"/>
    <col min="14097" max="14097" width="14" style="4" customWidth="1"/>
    <col min="14098" max="14098" width="3" style="4" customWidth="1"/>
    <col min="14099" max="14336" width="9.140625" style="4"/>
    <col min="14337" max="14337" width="31.85546875" style="4" customWidth="1"/>
    <col min="14338" max="14338" width="9.7109375" style="4" customWidth="1"/>
    <col min="14339" max="14339" width="10.42578125" style="4" customWidth="1"/>
    <col min="14340" max="14343" width="9.7109375" style="4" customWidth="1"/>
    <col min="14344" max="14344" width="3.140625" style="4" customWidth="1"/>
    <col min="14345" max="14346" width="9.7109375" style="4" customWidth="1"/>
    <col min="14347" max="14348" width="10.7109375" style="4" customWidth="1"/>
    <col min="14349" max="14349" width="9.7109375" style="4" customWidth="1"/>
    <col min="14350" max="14350" width="10.7109375" style="4" customWidth="1"/>
    <col min="14351" max="14351" width="9.7109375" style="4" customWidth="1"/>
    <col min="14352" max="14352" width="10.7109375" style="4" customWidth="1"/>
    <col min="14353" max="14353" width="14" style="4" customWidth="1"/>
    <col min="14354" max="14354" width="3" style="4" customWidth="1"/>
    <col min="14355" max="14592" width="9.140625" style="4"/>
    <col min="14593" max="14593" width="31.85546875" style="4" customWidth="1"/>
    <col min="14594" max="14594" width="9.7109375" style="4" customWidth="1"/>
    <col min="14595" max="14595" width="10.42578125" style="4" customWidth="1"/>
    <col min="14596" max="14599" width="9.7109375" style="4" customWidth="1"/>
    <col min="14600" max="14600" width="3.140625" style="4" customWidth="1"/>
    <col min="14601" max="14602" width="9.7109375" style="4" customWidth="1"/>
    <col min="14603" max="14604" width="10.7109375" style="4" customWidth="1"/>
    <col min="14605" max="14605" width="9.7109375" style="4" customWidth="1"/>
    <col min="14606" max="14606" width="10.7109375" style="4" customWidth="1"/>
    <col min="14607" max="14607" width="9.7109375" style="4" customWidth="1"/>
    <col min="14608" max="14608" width="10.7109375" style="4" customWidth="1"/>
    <col min="14609" max="14609" width="14" style="4" customWidth="1"/>
    <col min="14610" max="14610" width="3" style="4" customWidth="1"/>
    <col min="14611" max="14848" width="9.140625" style="4"/>
    <col min="14849" max="14849" width="31.85546875" style="4" customWidth="1"/>
    <col min="14850" max="14850" width="9.7109375" style="4" customWidth="1"/>
    <col min="14851" max="14851" width="10.42578125" style="4" customWidth="1"/>
    <col min="14852" max="14855" width="9.7109375" style="4" customWidth="1"/>
    <col min="14856" max="14856" width="3.140625" style="4" customWidth="1"/>
    <col min="14857" max="14858" width="9.7109375" style="4" customWidth="1"/>
    <col min="14859" max="14860" width="10.7109375" style="4" customWidth="1"/>
    <col min="14861" max="14861" width="9.7109375" style="4" customWidth="1"/>
    <col min="14862" max="14862" width="10.7109375" style="4" customWidth="1"/>
    <col min="14863" max="14863" width="9.7109375" style="4" customWidth="1"/>
    <col min="14864" max="14864" width="10.7109375" style="4" customWidth="1"/>
    <col min="14865" max="14865" width="14" style="4" customWidth="1"/>
    <col min="14866" max="14866" width="3" style="4" customWidth="1"/>
    <col min="14867" max="15104" width="9.140625" style="4"/>
    <col min="15105" max="15105" width="31.85546875" style="4" customWidth="1"/>
    <col min="15106" max="15106" width="9.7109375" style="4" customWidth="1"/>
    <col min="15107" max="15107" width="10.42578125" style="4" customWidth="1"/>
    <col min="15108" max="15111" width="9.7109375" style="4" customWidth="1"/>
    <col min="15112" max="15112" width="3.140625" style="4" customWidth="1"/>
    <col min="15113" max="15114" width="9.7109375" style="4" customWidth="1"/>
    <col min="15115" max="15116" width="10.7109375" style="4" customWidth="1"/>
    <col min="15117" max="15117" width="9.7109375" style="4" customWidth="1"/>
    <col min="15118" max="15118" width="10.7109375" style="4" customWidth="1"/>
    <col min="15119" max="15119" width="9.7109375" style="4" customWidth="1"/>
    <col min="15120" max="15120" width="10.7109375" style="4" customWidth="1"/>
    <col min="15121" max="15121" width="14" style="4" customWidth="1"/>
    <col min="15122" max="15122" width="3" style="4" customWidth="1"/>
    <col min="15123" max="15360" width="9.140625" style="4"/>
    <col min="15361" max="15361" width="31.85546875" style="4" customWidth="1"/>
    <col min="15362" max="15362" width="9.7109375" style="4" customWidth="1"/>
    <col min="15363" max="15363" width="10.42578125" style="4" customWidth="1"/>
    <col min="15364" max="15367" width="9.7109375" style="4" customWidth="1"/>
    <col min="15368" max="15368" width="3.140625" style="4" customWidth="1"/>
    <col min="15369" max="15370" width="9.7109375" style="4" customWidth="1"/>
    <col min="15371" max="15372" width="10.7109375" style="4" customWidth="1"/>
    <col min="15373" max="15373" width="9.7109375" style="4" customWidth="1"/>
    <col min="15374" max="15374" width="10.7109375" style="4" customWidth="1"/>
    <col min="15375" max="15375" width="9.7109375" style="4" customWidth="1"/>
    <col min="15376" max="15376" width="10.7109375" style="4" customWidth="1"/>
    <col min="15377" max="15377" width="14" style="4" customWidth="1"/>
    <col min="15378" max="15378" width="3" style="4" customWidth="1"/>
    <col min="15379" max="15616" width="9.140625" style="4"/>
    <col min="15617" max="15617" width="31.85546875" style="4" customWidth="1"/>
    <col min="15618" max="15618" width="9.7109375" style="4" customWidth="1"/>
    <col min="15619" max="15619" width="10.42578125" style="4" customWidth="1"/>
    <col min="15620" max="15623" width="9.7109375" style="4" customWidth="1"/>
    <col min="15624" max="15624" width="3.140625" style="4" customWidth="1"/>
    <col min="15625" max="15626" width="9.7109375" style="4" customWidth="1"/>
    <col min="15627" max="15628" width="10.7109375" style="4" customWidth="1"/>
    <col min="15629" max="15629" width="9.7109375" style="4" customWidth="1"/>
    <col min="15630" max="15630" width="10.7109375" style="4" customWidth="1"/>
    <col min="15631" max="15631" width="9.7109375" style="4" customWidth="1"/>
    <col min="15632" max="15632" width="10.7109375" style="4" customWidth="1"/>
    <col min="15633" max="15633" width="14" style="4" customWidth="1"/>
    <col min="15634" max="15634" width="3" style="4" customWidth="1"/>
    <col min="15635" max="15872" width="9.140625" style="4"/>
    <col min="15873" max="15873" width="31.85546875" style="4" customWidth="1"/>
    <col min="15874" max="15874" width="9.7109375" style="4" customWidth="1"/>
    <col min="15875" max="15875" width="10.42578125" style="4" customWidth="1"/>
    <col min="15876" max="15879" width="9.7109375" style="4" customWidth="1"/>
    <col min="15880" max="15880" width="3.140625" style="4" customWidth="1"/>
    <col min="15881" max="15882" width="9.7109375" style="4" customWidth="1"/>
    <col min="15883" max="15884" width="10.7109375" style="4" customWidth="1"/>
    <col min="15885" max="15885" width="9.7109375" style="4" customWidth="1"/>
    <col min="15886" max="15886" width="10.7109375" style="4" customWidth="1"/>
    <col min="15887" max="15887" width="9.7109375" style="4" customWidth="1"/>
    <col min="15888" max="15888" width="10.7109375" style="4" customWidth="1"/>
    <col min="15889" max="15889" width="14" style="4" customWidth="1"/>
    <col min="15890" max="15890" width="3" style="4" customWidth="1"/>
    <col min="15891" max="16128" width="9.140625" style="4"/>
    <col min="16129" max="16129" width="31.85546875" style="4" customWidth="1"/>
    <col min="16130" max="16130" width="9.7109375" style="4" customWidth="1"/>
    <col min="16131" max="16131" width="10.42578125" style="4" customWidth="1"/>
    <col min="16132" max="16135" width="9.7109375" style="4" customWidth="1"/>
    <col min="16136" max="16136" width="3.140625" style="4" customWidth="1"/>
    <col min="16137" max="16138" width="9.7109375" style="4" customWidth="1"/>
    <col min="16139" max="16140" width="10.7109375" style="4" customWidth="1"/>
    <col min="16141" max="16141" width="9.7109375" style="4" customWidth="1"/>
    <col min="16142" max="16142" width="10.7109375" style="4" customWidth="1"/>
    <col min="16143" max="16143" width="9.7109375" style="4" customWidth="1"/>
    <col min="16144" max="16144" width="10.7109375" style="4" customWidth="1"/>
    <col min="16145" max="16145" width="14" style="4" customWidth="1"/>
    <col min="16146" max="16146" width="3" style="4" customWidth="1"/>
    <col min="16147" max="16384" width="9.140625" style="4"/>
  </cols>
  <sheetData>
    <row r="1" spans="1:19" s="166" customFormat="1" ht="20.100000000000001" customHeight="1" x14ac:dyDescent="0.25">
      <c r="A1" s="203" t="s">
        <v>53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S1" s="32"/>
    </row>
    <row r="2" spans="1:19" s="166" customFormat="1" ht="20.100000000000001" customHeight="1" x14ac:dyDescent="0.25">
      <c r="A2" s="203" t="s">
        <v>54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S2" s="32"/>
    </row>
    <row r="3" spans="1:19" ht="18" customHeight="1" x14ac:dyDescent="0.2">
      <c r="A3" s="109"/>
      <c r="B3" s="163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10" t="s">
        <v>45</v>
      </c>
      <c r="S3"/>
    </row>
    <row r="4" spans="1:19" s="5" customFormat="1" ht="25.5" x14ac:dyDescent="0.2">
      <c r="A4" s="111"/>
      <c r="B4" s="112" t="s">
        <v>52</v>
      </c>
      <c r="C4" s="112" t="s">
        <v>46</v>
      </c>
      <c r="D4" s="113" t="s">
        <v>47</v>
      </c>
      <c r="E4" s="113" t="s">
        <v>2</v>
      </c>
      <c r="F4" s="112" t="s">
        <v>3</v>
      </c>
      <c r="G4" s="112" t="s">
        <v>4</v>
      </c>
      <c r="H4" s="112"/>
      <c r="I4" s="112" t="s">
        <v>5</v>
      </c>
      <c r="J4" s="112" t="s">
        <v>6</v>
      </c>
      <c r="K4" s="112" t="s">
        <v>49</v>
      </c>
      <c r="L4" s="112" t="s">
        <v>8</v>
      </c>
      <c r="M4" s="112" t="s">
        <v>50</v>
      </c>
      <c r="N4" s="112" t="s">
        <v>9</v>
      </c>
      <c r="O4" s="112" t="s">
        <v>10</v>
      </c>
      <c r="P4" s="112" t="s">
        <v>11</v>
      </c>
      <c r="Q4" s="114" t="s">
        <v>12</v>
      </c>
      <c r="S4" s="2"/>
    </row>
    <row r="5" spans="1:19" ht="12" customHeight="1" x14ac:dyDescent="0.2">
      <c r="A5" s="115"/>
      <c r="B5" s="116"/>
      <c r="C5" s="117"/>
      <c r="D5" s="117"/>
      <c r="E5" s="118"/>
      <c r="F5" s="119"/>
      <c r="G5" s="120"/>
      <c r="H5" s="120"/>
      <c r="I5" s="119"/>
      <c r="J5" s="119"/>
      <c r="K5" s="119"/>
      <c r="L5" s="119"/>
      <c r="M5" s="116"/>
      <c r="N5" s="119"/>
      <c r="O5" s="119"/>
      <c r="P5" s="121"/>
      <c r="Q5" s="122"/>
    </row>
    <row r="6" spans="1:19" ht="15" customHeight="1" x14ac:dyDescent="0.2">
      <c r="A6" s="56" t="s">
        <v>13</v>
      </c>
      <c r="B6" s="123">
        <v>0</v>
      </c>
      <c r="C6" s="124">
        <v>1168</v>
      </c>
      <c r="D6" s="125">
        <v>301</v>
      </c>
      <c r="E6" s="39">
        <v>54</v>
      </c>
      <c r="F6" s="126">
        <v>61</v>
      </c>
      <c r="G6" s="39">
        <v>0</v>
      </c>
      <c r="H6" s="39"/>
      <c r="I6" s="126">
        <v>51</v>
      </c>
      <c r="J6" s="126">
        <v>3692</v>
      </c>
      <c r="K6" s="127">
        <v>354271</v>
      </c>
      <c r="L6" s="126">
        <v>0</v>
      </c>
      <c r="M6" s="39">
        <v>0</v>
      </c>
      <c r="N6" s="126">
        <v>603</v>
      </c>
      <c r="O6" s="126">
        <v>434</v>
      </c>
      <c r="P6" s="39">
        <v>6109</v>
      </c>
      <c r="Q6" s="128">
        <f t="shared" ref="Q6:Q33" si="0">SUM(B6:P6)</f>
        <v>366744</v>
      </c>
      <c r="R6" s="6"/>
      <c r="S6" s="3"/>
    </row>
    <row r="7" spans="1:19" ht="15" customHeight="1" x14ac:dyDescent="0.2">
      <c r="A7" s="56" t="s">
        <v>14</v>
      </c>
      <c r="B7" s="123">
        <v>0</v>
      </c>
      <c r="C7" s="124">
        <v>52600</v>
      </c>
      <c r="D7" s="125">
        <v>0</v>
      </c>
      <c r="E7" s="39">
        <v>1249</v>
      </c>
      <c r="F7" s="126">
        <v>2924</v>
      </c>
      <c r="G7" s="39">
        <v>0</v>
      </c>
      <c r="H7" s="39"/>
      <c r="I7" s="126">
        <v>49280</v>
      </c>
      <c r="J7" s="126">
        <v>70831</v>
      </c>
      <c r="K7" s="127">
        <v>163369</v>
      </c>
      <c r="L7" s="126">
        <v>0</v>
      </c>
      <c r="M7" s="39">
        <v>43270</v>
      </c>
      <c r="N7" s="126">
        <v>0</v>
      </c>
      <c r="O7" s="126">
        <v>56433</v>
      </c>
      <c r="P7" s="39">
        <v>69113</v>
      </c>
      <c r="Q7" s="128">
        <f t="shared" si="0"/>
        <v>509069</v>
      </c>
      <c r="R7" s="6"/>
      <c r="S7" s="3"/>
    </row>
    <row r="8" spans="1:19" ht="15" customHeight="1" x14ac:dyDescent="0.2">
      <c r="A8" s="56" t="s">
        <v>15</v>
      </c>
      <c r="B8" s="123">
        <v>0</v>
      </c>
      <c r="C8" s="124">
        <v>0</v>
      </c>
      <c r="D8" s="125">
        <v>0</v>
      </c>
      <c r="E8" s="129">
        <v>6025</v>
      </c>
      <c r="F8" s="126">
        <v>0</v>
      </c>
      <c r="G8" s="39">
        <v>0</v>
      </c>
      <c r="H8" s="39"/>
      <c r="I8" s="126">
        <v>0</v>
      </c>
      <c r="J8" s="126">
        <v>0</v>
      </c>
      <c r="K8" s="125">
        <v>74000</v>
      </c>
      <c r="L8" s="126">
        <v>0</v>
      </c>
      <c r="M8" s="39">
        <v>0</v>
      </c>
      <c r="N8" s="126">
        <v>0</v>
      </c>
      <c r="O8" s="130">
        <v>45052</v>
      </c>
      <c r="P8" s="39">
        <v>0</v>
      </c>
      <c r="Q8" s="128">
        <f t="shared" si="0"/>
        <v>125077</v>
      </c>
      <c r="R8" s="6"/>
      <c r="S8" s="3"/>
    </row>
    <row r="9" spans="1:19" ht="15" customHeight="1" x14ac:dyDescent="0.2">
      <c r="A9" s="56" t="s">
        <v>16</v>
      </c>
      <c r="B9" s="123">
        <v>225</v>
      </c>
      <c r="C9" s="124">
        <v>10262</v>
      </c>
      <c r="D9" s="125">
        <v>1208</v>
      </c>
      <c r="E9" s="39">
        <v>9216</v>
      </c>
      <c r="F9" s="126">
        <v>1620</v>
      </c>
      <c r="G9" s="39">
        <v>3151</v>
      </c>
      <c r="H9" s="39"/>
      <c r="I9" s="126">
        <v>4122</v>
      </c>
      <c r="J9" s="126">
        <v>8166</v>
      </c>
      <c r="K9" s="125">
        <v>47958</v>
      </c>
      <c r="L9" s="126">
        <v>2814</v>
      </c>
      <c r="M9" s="39">
        <v>8607</v>
      </c>
      <c r="N9" s="126">
        <v>417</v>
      </c>
      <c r="O9" s="126">
        <v>6524</v>
      </c>
      <c r="P9" s="39">
        <v>17404</v>
      </c>
      <c r="Q9" s="128">
        <f t="shared" si="0"/>
        <v>121694</v>
      </c>
      <c r="R9" s="6"/>
      <c r="S9" s="3"/>
    </row>
    <row r="10" spans="1:19" ht="15" customHeight="1" x14ac:dyDescent="0.2">
      <c r="A10" s="56" t="s">
        <v>17</v>
      </c>
      <c r="B10" s="123">
        <v>0</v>
      </c>
      <c r="C10" s="124">
        <v>67480</v>
      </c>
      <c r="D10" s="125">
        <v>1</v>
      </c>
      <c r="E10" s="39">
        <v>10000</v>
      </c>
      <c r="F10" s="126">
        <v>0</v>
      </c>
      <c r="G10" s="39">
        <v>0</v>
      </c>
      <c r="H10" s="39"/>
      <c r="I10" s="126">
        <v>0</v>
      </c>
      <c r="J10" s="126">
        <v>133313</v>
      </c>
      <c r="K10" s="125">
        <v>217899</v>
      </c>
      <c r="L10" s="131">
        <v>0</v>
      </c>
      <c r="M10" s="39">
        <v>0</v>
      </c>
      <c r="N10" s="126">
        <v>179788</v>
      </c>
      <c r="O10" s="126">
        <v>0</v>
      </c>
      <c r="P10" s="39">
        <v>94707</v>
      </c>
      <c r="Q10" s="128">
        <f t="shared" si="0"/>
        <v>703188</v>
      </c>
      <c r="R10" s="6"/>
      <c r="S10" s="3"/>
    </row>
    <row r="11" spans="1:19" ht="15" customHeight="1" x14ac:dyDescent="0.2">
      <c r="A11" s="56" t="s">
        <v>18</v>
      </c>
      <c r="B11" s="123">
        <v>0</v>
      </c>
      <c r="C11" s="124">
        <f>3802+5830+4767+850+675</f>
        <v>15924</v>
      </c>
      <c r="D11" s="125">
        <v>0</v>
      </c>
      <c r="E11" s="39">
        <v>26801</v>
      </c>
      <c r="F11" s="126">
        <f>548+162</f>
        <v>710</v>
      </c>
      <c r="G11" s="39">
        <v>0</v>
      </c>
      <c r="H11" s="39"/>
      <c r="I11" s="126">
        <v>18</v>
      </c>
      <c r="J11" s="124">
        <f>102321-J12-J13-J14</f>
        <v>38678</v>
      </c>
      <c r="K11" s="125">
        <v>541202</v>
      </c>
      <c r="L11" s="126">
        <v>0</v>
      </c>
      <c r="M11" s="39">
        <v>0</v>
      </c>
      <c r="N11" s="126">
        <v>0</v>
      </c>
      <c r="O11" s="126">
        <v>21164</v>
      </c>
      <c r="P11" s="39">
        <f>153531+41309</f>
        <v>194840</v>
      </c>
      <c r="Q11" s="128">
        <f t="shared" si="0"/>
        <v>839337</v>
      </c>
      <c r="R11" s="6"/>
      <c r="S11" s="3"/>
    </row>
    <row r="12" spans="1:19" ht="15" customHeight="1" x14ac:dyDescent="0.2">
      <c r="A12" s="56" t="s">
        <v>19</v>
      </c>
      <c r="B12" s="123">
        <v>0</v>
      </c>
      <c r="C12" s="124">
        <v>1186</v>
      </c>
      <c r="D12" s="125">
        <v>0</v>
      </c>
      <c r="E12" s="39">
        <v>0</v>
      </c>
      <c r="F12" s="126">
        <v>27451</v>
      </c>
      <c r="G12" s="39">
        <v>0</v>
      </c>
      <c r="H12" s="39"/>
      <c r="I12" s="126">
        <f>149+500</f>
        <v>649</v>
      </c>
      <c r="J12" s="126">
        <f>2185+2000</f>
        <v>4185</v>
      </c>
      <c r="K12" s="125">
        <v>37865</v>
      </c>
      <c r="L12" s="126">
        <v>0</v>
      </c>
      <c r="M12" s="39">
        <v>0</v>
      </c>
      <c r="N12" s="126">
        <v>0</v>
      </c>
      <c r="O12" s="126">
        <v>8248</v>
      </c>
      <c r="P12" s="39">
        <v>21476</v>
      </c>
      <c r="Q12" s="128">
        <f t="shared" si="0"/>
        <v>101060</v>
      </c>
      <c r="R12" s="6"/>
      <c r="S12" s="3"/>
    </row>
    <row r="13" spans="1:19" ht="15" customHeight="1" x14ac:dyDescent="0.2">
      <c r="A13" s="56" t="s">
        <v>20</v>
      </c>
      <c r="B13" s="123">
        <v>0</v>
      </c>
      <c r="C13" s="124">
        <v>35150</v>
      </c>
      <c r="D13" s="125">
        <v>0</v>
      </c>
      <c r="E13" s="39">
        <v>0</v>
      </c>
      <c r="F13" s="126">
        <v>0</v>
      </c>
      <c r="G13" s="39">
        <v>0</v>
      </c>
      <c r="H13" s="39"/>
      <c r="I13" s="126">
        <v>0</v>
      </c>
      <c r="J13" s="126">
        <v>13802</v>
      </c>
      <c r="K13" s="125">
        <v>0</v>
      </c>
      <c r="L13" s="126">
        <v>0</v>
      </c>
      <c r="M13" s="39">
        <v>0</v>
      </c>
      <c r="N13" s="126">
        <v>0</v>
      </c>
      <c r="O13" s="126">
        <v>0</v>
      </c>
      <c r="P13" s="39">
        <v>226995</v>
      </c>
      <c r="Q13" s="128">
        <f t="shared" si="0"/>
        <v>275947</v>
      </c>
      <c r="R13" s="6"/>
      <c r="S13" s="3"/>
    </row>
    <row r="14" spans="1:19" ht="15" customHeight="1" x14ac:dyDescent="0.2">
      <c r="A14" s="56" t="s">
        <v>21</v>
      </c>
      <c r="B14" s="123">
        <v>0</v>
      </c>
      <c r="C14" s="124">
        <v>0</v>
      </c>
      <c r="D14" s="125">
        <v>0</v>
      </c>
      <c r="E14" s="39">
        <v>0</v>
      </c>
      <c r="F14" s="126">
        <v>2920</v>
      </c>
      <c r="G14" s="39">
        <v>0</v>
      </c>
      <c r="H14" s="39"/>
      <c r="I14" s="126">
        <v>0</v>
      </c>
      <c r="J14" s="126">
        <f>7392+19241+6950+12073</f>
        <v>45656</v>
      </c>
      <c r="K14" s="125">
        <v>56702</v>
      </c>
      <c r="L14" s="126">
        <v>0</v>
      </c>
      <c r="M14" s="39">
        <v>0</v>
      </c>
      <c r="N14" s="126">
        <v>0</v>
      </c>
      <c r="O14" s="126">
        <v>10961</v>
      </c>
      <c r="P14" s="39">
        <v>0</v>
      </c>
      <c r="Q14" s="128">
        <f t="shared" si="0"/>
        <v>116239</v>
      </c>
      <c r="R14" s="6"/>
      <c r="S14" s="3"/>
    </row>
    <row r="15" spans="1:19" ht="15" customHeight="1" x14ac:dyDescent="0.2">
      <c r="A15" s="56" t="s">
        <v>22</v>
      </c>
      <c r="B15" s="123">
        <v>0</v>
      </c>
      <c r="C15" s="124">
        <v>31085</v>
      </c>
      <c r="D15" s="125">
        <v>0</v>
      </c>
      <c r="E15" s="39">
        <v>0</v>
      </c>
      <c r="F15" s="126">
        <v>1002</v>
      </c>
      <c r="G15" s="39">
        <v>0</v>
      </c>
      <c r="H15" s="39"/>
      <c r="I15" s="126">
        <v>0</v>
      </c>
      <c r="J15" s="126">
        <v>0</v>
      </c>
      <c r="K15" s="125">
        <f>21719+8099</f>
        <v>29818</v>
      </c>
      <c r="L15" s="126">
        <v>59753</v>
      </c>
      <c r="M15" s="39">
        <v>13871</v>
      </c>
      <c r="N15" s="126">
        <v>140786</v>
      </c>
      <c r="O15" s="126">
        <v>14835</v>
      </c>
      <c r="P15" s="39">
        <v>112677</v>
      </c>
      <c r="Q15" s="128">
        <f t="shared" si="0"/>
        <v>403827</v>
      </c>
      <c r="R15" s="6"/>
      <c r="S15" s="3"/>
    </row>
    <row r="16" spans="1:19" ht="15" customHeight="1" x14ac:dyDescent="0.2">
      <c r="A16" s="56" t="s">
        <v>23</v>
      </c>
      <c r="B16" s="123">
        <v>0</v>
      </c>
      <c r="C16" s="124">
        <v>103496</v>
      </c>
      <c r="D16" s="125">
        <v>0</v>
      </c>
      <c r="E16" s="39">
        <v>278</v>
      </c>
      <c r="F16" s="126">
        <v>654</v>
      </c>
      <c r="G16" s="39">
        <v>0</v>
      </c>
      <c r="H16" s="39"/>
      <c r="I16" s="126">
        <v>862</v>
      </c>
      <c r="J16" s="126">
        <v>43000</v>
      </c>
      <c r="K16" s="125">
        <v>210658</v>
      </c>
      <c r="L16" s="126">
        <v>0</v>
      </c>
      <c r="M16" s="39">
        <v>0</v>
      </c>
      <c r="N16" s="126">
        <v>0</v>
      </c>
      <c r="O16" s="126">
        <v>82967</v>
      </c>
      <c r="P16" s="39">
        <v>68431</v>
      </c>
      <c r="Q16" s="128">
        <f t="shared" si="0"/>
        <v>510346</v>
      </c>
      <c r="R16" s="6"/>
      <c r="S16" s="3"/>
    </row>
    <row r="17" spans="1:19" ht="15" customHeight="1" x14ac:dyDescent="0.2">
      <c r="A17" s="56" t="s">
        <v>24</v>
      </c>
      <c r="B17" s="123">
        <v>0</v>
      </c>
      <c r="C17" s="124">
        <v>0</v>
      </c>
      <c r="D17" s="125">
        <v>0</v>
      </c>
      <c r="E17" s="39">
        <v>0</v>
      </c>
      <c r="F17" s="126">
        <v>0</v>
      </c>
      <c r="G17" s="39">
        <v>0</v>
      </c>
      <c r="H17" s="39"/>
      <c r="I17" s="126">
        <v>0</v>
      </c>
      <c r="J17" s="126">
        <v>0</v>
      </c>
      <c r="K17" s="125">
        <v>4475</v>
      </c>
      <c r="L17" s="126">
        <v>0</v>
      </c>
      <c r="M17" s="39">
        <v>0</v>
      </c>
      <c r="N17" s="126">
        <v>0</v>
      </c>
      <c r="O17" s="126">
        <v>0</v>
      </c>
      <c r="P17" s="39">
        <v>108616</v>
      </c>
      <c r="Q17" s="128">
        <f t="shared" si="0"/>
        <v>113091</v>
      </c>
      <c r="R17" s="6"/>
      <c r="S17" s="3"/>
    </row>
    <row r="18" spans="1:19" ht="15" customHeight="1" x14ac:dyDescent="0.2">
      <c r="A18" s="56" t="s">
        <v>25</v>
      </c>
      <c r="B18" s="123">
        <v>0</v>
      </c>
      <c r="C18" s="124">
        <v>0</v>
      </c>
      <c r="D18" s="125">
        <v>0</v>
      </c>
      <c r="E18" s="39">
        <v>0</v>
      </c>
      <c r="F18" s="126">
        <v>0</v>
      </c>
      <c r="G18" s="39">
        <v>0</v>
      </c>
      <c r="H18" s="39"/>
      <c r="I18" s="126">
        <v>0</v>
      </c>
      <c r="J18" s="126">
        <v>0</v>
      </c>
      <c r="K18" s="125">
        <v>20989</v>
      </c>
      <c r="L18" s="126">
        <v>0</v>
      </c>
      <c r="M18" s="39">
        <v>0</v>
      </c>
      <c r="N18" s="126">
        <v>0</v>
      </c>
      <c r="O18" s="126">
        <v>0</v>
      </c>
      <c r="P18" s="39">
        <v>0</v>
      </c>
      <c r="Q18" s="128">
        <f t="shared" si="0"/>
        <v>20989</v>
      </c>
      <c r="R18" s="6"/>
      <c r="S18" s="3"/>
    </row>
    <row r="19" spans="1:19" ht="15" customHeight="1" x14ac:dyDescent="0.2">
      <c r="A19" s="56" t="s">
        <v>26</v>
      </c>
      <c r="B19" s="123">
        <v>0</v>
      </c>
      <c r="C19" s="124">
        <v>0</v>
      </c>
      <c r="D19" s="125">
        <v>0</v>
      </c>
      <c r="E19" s="39">
        <v>0</v>
      </c>
      <c r="F19" s="126">
        <v>0</v>
      </c>
      <c r="G19" s="39">
        <v>0</v>
      </c>
      <c r="H19" s="39"/>
      <c r="I19" s="126">
        <v>0</v>
      </c>
      <c r="J19" s="126">
        <v>0</v>
      </c>
      <c r="K19" s="125">
        <v>0</v>
      </c>
      <c r="L19" s="126">
        <v>0</v>
      </c>
      <c r="M19" s="39">
        <v>0</v>
      </c>
      <c r="N19" s="126">
        <v>0</v>
      </c>
      <c r="O19" s="126">
        <v>0</v>
      </c>
      <c r="P19" s="39">
        <v>0</v>
      </c>
      <c r="Q19" s="128">
        <f t="shared" si="0"/>
        <v>0</v>
      </c>
      <c r="R19" s="6"/>
      <c r="S19" s="3"/>
    </row>
    <row r="20" spans="1:19" ht="15" customHeight="1" x14ac:dyDescent="0.2">
      <c r="A20" s="56" t="s">
        <v>27</v>
      </c>
      <c r="B20" s="123">
        <v>0</v>
      </c>
      <c r="C20" s="124">
        <v>748</v>
      </c>
      <c r="D20" s="125">
        <v>0</v>
      </c>
      <c r="E20" s="39">
        <v>0</v>
      </c>
      <c r="F20" s="126">
        <v>0</v>
      </c>
      <c r="G20" s="39">
        <v>0</v>
      </c>
      <c r="H20" s="39"/>
      <c r="I20" s="126">
        <v>0</v>
      </c>
      <c r="J20" s="126">
        <v>0</v>
      </c>
      <c r="K20" s="125">
        <v>150828</v>
      </c>
      <c r="L20" s="126">
        <v>0</v>
      </c>
      <c r="M20" s="39">
        <v>0</v>
      </c>
      <c r="N20" s="126">
        <v>0</v>
      </c>
      <c r="O20" s="126">
        <v>758</v>
      </c>
      <c r="P20" s="39">
        <v>3300</v>
      </c>
      <c r="Q20" s="128">
        <f t="shared" si="0"/>
        <v>155634</v>
      </c>
      <c r="R20" s="6"/>
      <c r="S20" s="3"/>
    </row>
    <row r="21" spans="1:19" ht="15" customHeight="1" x14ac:dyDescent="0.2">
      <c r="A21" s="56" t="s">
        <v>28</v>
      </c>
      <c r="B21" s="123">
        <v>0</v>
      </c>
      <c r="C21" s="124">
        <v>0</v>
      </c>
      <c r="D21" s="125">
        <v>0</v>
      </c>
      <c r="E21" s="39">
        <v>216</v>
      </c>
      <c r="F21" s="126">
        <v>359</v>
      </c>
      <c r="G21" s="39">
        <v>0</v>
      </c>
      <c r="H21" s="39"/>
      <c r="I21" s="126">
        <v>0</v>
      </c>
      <c r="J21" s="126">
        <v>0</v>
      </c>
      <c r="K21" s="125">
        <v>4112</v>
      </c>
      <c r="L21" s="126">
        <v>0</v>
      </c>
      <c r="M21" s="39">
        <v>0</v>
      </c>
      <c r="N21" s="126">
        <v>0</v>
      </c>
      <c r="O21" s="126">
        <v>516</v>
      </c>
      <c r="P21" s="39">
        <v>757</v>
      </c>
      <c r="Q21" s="128">
        <f t="shared" si="0"/>
        <v>5960</v>
      </c>
      <c r="R21" s="6"/>
      <c r="S21" s="3"/>
    </row>
    <row r="22" spans="1:19" ht="15" customHeight="1" x14ac:dyDescent="0.2">
      <c r="A22" s="56" t="s">
        <v>29</v>
      </c>
      <c r="B22" s="123">
        <v>0</v>
      </c>
      <c r="C22" s="124">
        <v>0</v>
      </c>
      <c r="D22" s="125">
        <v>0</v>
      </c>
      <c r="E22" s="39">
        <v>0</v>
      </c>
      <c r="F22" s="126">
        <v>0</v>
      </c>
      <c r="G22" s="39">
        <v>0</v>
      </c>
      <c r="H22" s="39"/>
      <c r="I22" s="126">
        <v>0</v>
      </c>
      <c r="J22" s="126">
        <v>0</v>
      </c>
      <c r="K22" s="125">
        <v>2389</v>
      </c>
      <c r="L22" s="126">
        <v>0</v>
      </c>
      <c r="M22" s="39">
        <v>0</v>
      </c>
      <c r="N22" s="126">
        <v>0</v>
      </c>
      <c r="O22" s="126">
        <v>0</v>
      </c>
      <c r="P22" s="39">
        <v>0</v>
      </c>
      <c r="Q22" s="128">
        <f t="shared" si="0"/>
        <v>2389</v>
      </c>
      <c r="R22" s="6"/>
      <c r="S22" s="3"/>
    </row>
    <row r="23" spans="1:19" ht="15" customHeight="1" x14ac:dyDescent="0.2">
      <c r="A23" s="56" t="s">
        <v>30</v>
      </c>
      <c r="B23" s="123">
        <v>0</v>
      </c>
      <c r="C23" s="124">
        <v>0</v>
      </c>
      <c r="D23" s="125">
        <v>0</v>
      </c>
      <c r="E23" s="39">
        <v>0</v>
      </c>
      <c r="F23" s="126">
        <v>0</v>
      </c>
      <c r="G23" s="39">
        <v>0</v>
      </c>
      <c r="H23" s="39"/>
      <c r="I23" s="126">
        <v>0</v>
      </c>
      <c r="J23" s="126">
        <v>0</v>
      </c>
      <c r="K23" s="125">
        <v>0</v>
      </c>
      <c r="L23" s="126">
        <v>0</v>
      </c>
      <c r="M23" s="39">
        <v>0</v>
      </c>
      <c r="N23" s="126">
        <v>0</v>
      </c>
      <c r="O23" s="126">
        <v>0</v>
      </c>
      <c r="P23" s="39">
        <v>0</v>
      </c>
      <c r="Q23" s="128">
        <f t="shared" si="0"/>
        <v>0</v>
      </c>
      <c r="R23" s="6"/>
      <c r="S23" s="3"/>
    </row>
    <row r="24" spans="1:19" ht="15" customHeight="1" x14ac:dyDescent="0.2">
      <c r="A24" s="56" t="s">
        <v>31</v>
      </c>
      <c r="B24" s="123">
        <v>0</v>
      </c>
      <c r="C24" s="124">
        <v>5364</v>
      </c>
      <c r="D24" s="125">
        <v>5</v>
      </c>
      <c r="E24" s="39">
        <v>67</v>
      </c>
      <c r="F24" s="126">
        <v>2</v>
      </c>
      <c r="G24" s="39">
        <v>4</v>
      </c>
      <c r="H24" s="39"/>
      <c r="I24" s="126">
        <v>7</v>
      </c>
      <c r="J24" s="126">
        <v>3</v>
      </c>
      <c r="K24" s="125">
        <v>61</v>
      </c>
      <c r="L24" s="126">
        <v>1</v>
      </c>
      <c r="M24" s="39">
        <v>352</v>
      </c>
      <c r="N24" s="126">
        <v>4167</v>
      </c>
      <c r="O24" s="126">
        <v>0</v>
      </c>
      <c r="P24" s="39">
        <v>12</v>
      </c>
      <c r="Q24" s="128">
        <f t="shared" si="0"/>
        <v>10045</v>
      </c>
      <c r="R24" s="6"/>
      <c r="S24" s="3"/>
    </row>
    <row r="25" spans="1:19" ht="15" customHeight="1" x14ac:dyDescent="0.2">
      <c r="A25" s="56" t="s">
        <v>32</v>
      </c>
      <c r="B25" s="123">
        <v>17196</v>
      </c>
      <c r="C25" s="124">
        <v>177079</v>
      </c>
      <c r="D25" s="125">
        <v>24400</v>
      </c>
      <c r="E25" s="39">
        <v>72659</v>
      </c>
      <c r="F25" s="126">
        <v>10314</v>
      </c>
      <c r="G25" s="39">
        <v>26151</v>
      </c>
      <c r="H25" s="39"/>
      <c r="I25" s="126">
        <v>102450</v>
      </c>
      <c r="J25" s="126">
        <v>115583</v>
      </c>
      <c r="K25" s="125">
        <v>179372</v>
      </c>
      <c r="L25" s="126">
        <v>444015</v>
      </c>
      <c r="M25" s="39">
        <v>3510</v>
      </c>
      <c r="N25" s="126">
        <v>106537</v>
      </c>
      <c r="O25" s="126">
        <v>53358</v>
      </c>
      <c r="P25" s="39">
        <v>43629</v>
      </c>
      <c r="Q25" s="128">
        <f t="shared" si="0"/>
        <v>1376253</v>
      </c>
      <c r="R25" s="6"/>
      <c r="S25" s="3"/>
    </row>
    <row r="26" spans="1:19" ht="15" customHeight="1" x14ac:dyDescent="0.2">
      <c r="A26" s="56" t="s">
        <v>33</v>
      </c>
      <c r="B26" s="123">
        <v>0</v>
      </c>
      <c r="C26" s="124">
        <v>0</v>
      </c>
      <c r="D26" s="125">
        <v>0</v>
      </c>
      <c r="E26" s="39">
        <v>109400</v>
      </c>
      <c r="F26" s="126">
        <v>84641</v>
      </c>
      <c r="G26" s="39">
        <v>8342</v>
      </c>
      <c r="H26" s="39"/>
      <c r="I26" s="126">
        <v>49740</v>
      </c>
      <c r="J26" s="126">
        <v>16000</v>
      </c>
      <c r="K26" s="125">
        <v>23400</v>
      </c>
      <c r="L26" s="126">
        <v>410700</v>
      </c>
      <c r="M26" s="39">
        <v>46728</v>
      </c>
      <c r="N26" s="126">
        <v>136544</v>
      </c>
      <c r="O26" s="126">
        <v>100284</v>
      </c>
      <c r="P26" s="39">
        <v>306132</v>
      </c>
      <c r="Q26" s="128">
        <f t="shared" si="0"/>
        <v>1291911</v>
      </c>
      <c r="R26" s="6"/>
      <c r="S26" s="3"/>
    </row>
    <row r="27" spans="1:19" ht="15" customHeight="1" x14ac:dyDescent="0.2">
      <c r="A27" s="56" t="s">
        <v>34</v>
      </c>
      <c r="B27" s="123">
        <v>0</v>
      </c>
      <c r="C27" s="124">
        <v>0</v>
      </c>
      <c r="D27" s="125">
        <v>0</v>
      </c>
      <c r="E27" s="39">
        <v>88000</v>
      </c>
      <c r="F27" s="126">
        <v>47067</v>
      </c>
      <c r="G27" s="39">
        <v>0</v>
      </c>
      <c r="H27" s="39"/>
      <c r="I27" s="126">
        <v>33000</v>
      </c>
      <c r="J27" s="126">
        <v>0</v>
      </c>
      <c r="K27" s="125">
        <v>0</v>
      </c>
      <c r="L27" s="126">
        <v>0</v>
      </c>
      <c r="M27" s="39">
        <v>0</v>
      </c>
      <c r="N27" s="126">
        <v>78186</v>
      </c>
      <c r="O27" s="126">
        <v>0</v>
      </c>
      <c r="P27" s="39">
        <v>0</v>
      </c>
      <c r="Q27" s="128">
        <f t="shared" si="0"/>
        <v>246253</v>
      </c>
      <c r="R27" s="6"/>
      <c r="S27" s="3"/>
    </row>
    <row r="28" spans="1:19" ht="15" customHeight="1" x14ac:dyDescent="0.2">
      <c r="A28" s="56" t="s">
        <v>35</v>
      </c>
      <c r="B28" s="123">
        <v>54069</v>
      </c>
      <c r="C28" s="124">
        <v>135173</v>
      </c>
      <c r="D28" s="125">
        <v>8198</v>
      </c>
      <c r="E28" s="39">
        <v>9620</v>
      </c>
      <c r="F28" s="126">
        <v>4054</v>
      </c>
      <c r="G28" s="39">
        <v>29714</v>
      </c>
      <c r="H28" s="39"/>
      <c r="I28" s="126">
        <v>14099</v>
      </c>
      <c r="J28" s="126">
        <v>116334</v>
      </c>
      <c r="K28" s="125">
        <v>291527</v>
      </c>
      <c r="L28" s="126">
        <v>39187</v>
      </c>
      <c r="M28" s="39">
        <v>19469</v>
      </c>
      <c r="N28" s="126">
        <v>171615</v>
      </c>
      <c r="O28" s="126">
        <v>49210</v>
      </c>
      <c r="P28" s="39">
        <v>297498</v>
      </c>
      <c r="Q28" s="128">
        <f t="shared" si="0"/>
        <v>1239767</v>
      </c>
      <c r="R28" s="6"/>
      <c r="S28" s="3"/>
    </row>
    <row r="29" spans="1:19" ht="15" customHeight="1" x14ac:dyDescent="0.2">
      <c r="A29" s="56" t="s">
        <v>36</v>
      </c>
      <c r="B29" s="123">
        <v>8945</v>
      </c>
      <c r="C29" s="124">
        <v>16895</v>
      </c>
      <c r="D29" s="125">
        <v>1534</v>
      </c>
      <c r="E29" s="39">
        <v>16618</v>
      </c>
      <c r="F29" s="126">
        <v>0</v>
      </c>
      <c r="G29" s="39">
        <v>3004</v>
      </c>
      <c r="H29" s="39"/>
      <c r="I29" s="126">
        <v>0</v>
      </c>
      <c r="J29" s="126">
        <v>184348</v>
      </c>
      <c r="K29" s="125">
        <v>21303</v>
      </c>
      <c r="L29" s="126">
        <v>0</v>
      </c>
      <c r="M29" s="39">
        <v>0</v>
      </c>
      <c r="N29" s="126">
        <v>2560</v>
      </c>
      <c r="O29" s="126">
        <v>0</v>
      </c>
      <c r="P29" s="39">
        <v>29612</v>
      </c>
      <c r="Q29" s="128">
        <f t="shared" si="0"/>
        <v>284819</v>
      </c>
      <c r="R29" s="6"/>
      <c r="S29" s="3"/>
    </row>
    <row r="30" spans="1:19" ht="15" customHeight="1" x14ac:dyDescent="0.2">
      <c r="A30" s="56" t="s">
        <v>37</v>
      </c>
      <c r="B30" s="123">
        <v>75757</v>
      </c>
      <c r="C30" s="124">
        <v>738435</v>
      </c>
      <c r="D30" s="125">
        <v>6586</v>
      </c>
      <c r="E30" s="39">
        <v>0</v>
      </c>
      <c r="F30" s="126">
        <v>9718</v>
      </c>
      <c r="G30" s="39">
        <v>53170</v>
      </c>
      <c r="H30" s="39"/>
      <c r="I30" s="126">
        <v>3308</v>
      </c>
      <c r="J30" s="126">
        <v>92810</v>
      </c>
      <c r="K30" s="125">
        <v>321521</v>
      </c>
      <c r="L30" s="126">
        <v>162055</v>
      </c>
      <c r="M30" s="39">
        <v>13504</v>
      </c>
      <c r="N30" s="126">
        <v>18673</v>
      </c>
      <c r="O30" s="126">
        <v>38295</v>
      </c>
      <c r="P30" s="39">
        <v>443275</v>
      </c>
      <c r="Q30" s="128">
        <f t="shared" si="0"/>
        <v>1977107</v>
      </c>
      <c r="R30" s="6"/>
      <c r="S30" s="3"/>
    </row>
    <row r="31" spans="1:19" ht="15" customHeight="1" x14ac:dyDescent="0.2">
      <c r="A31" s="56" t="s">
        <v>38</v>
      </c>
      <c r="B31" s="123">
        <v>0</v>
      </c>
      <c r="C31" s="124">
        <v>1857</v>
      </c>
      <c r="D31" s="125">
        <v>0</v>
      </c>
      <c r="E31" s="39">
        <v>7364</v>
      </c>
      <c r="F31" s="126">
        <v>0</v>
      </c>
      <c r="G31" s="39">
        <v>0</v>
      </c>
      <c r="H31" s="39"/>
      <c r="I31" s="126">
        <v>12500</v>
      </c>
      <c r="J31" s="126">
        <v>393</v>
      </c>
      <c r="K31" s="125">
        <v>144</v>
      </c>
      <c r="L31" s="126">
        <v>0</v>
      </c>
      <c r="M31" s="39">
        <v>6429</v>
      </c>
      <c r="N31" s="126">
        <v>0</v>
      </c>
      <c r="O31" s="126">
        <v>0</v>
      </c>
      <c r="P31" s="39">
        <v>0</v>
      </c>
      <c r="Q31" s="128">
        <f t="shared" si="0"/>
        <v>28687</v>
      </c>
      <c r="R31" s="6"/>
      <c r="S31" s="3"/>
    </row>
    <row r="32" spans="1:19" ht="15" customHeight="1" x14ac:dyDescent="0.2">
      <c r="A32" s="56" t="s">
        <v>39</v>
      </c>
      <c r="B32" s="123">
        <v>0</v>
      </c>
      <c r="C32" s="124">
        <v>6271</v>
      </c>
      <c r="D32" s="125">
        <v>0</v>
      </c>
      <c r="E32" s="39">
        <v>1112</v>
      </c>
      <c r="F32" s="126">
        <v>36350</v>
      </c>
      <c r="G32" s="39">
        <v>700</v>
      </c>
      <c r="H32" s="39"/>
      <c r="I32" s="126">
        <v>324</v>
      </c>
      <c r="J32" s="126">
        <v>5414</v>
      </c>
      <c r="K32" s="125">
        <v>73310</v>
      </c>
      <c r="L32" s="126">
        <v>64801</v>
      </c>
      <c r="M32" s="39">
        <v>14214</v>
      </c>
      <c r="N32" s="126">
        <v>6730</v>
      </c>
      <c r="O32" s="126">
        <v>4137</v>
      </c>
      <c r="P32" s="39">
        <v>60847</v>
      </c>
      <c r="Q32" s="128">
        <f t="shared" si="0"/>
        <v>274210</v>
      </c>
      <c r="R32" s="6"/>
      <c r="S32" s="3"/>
    </row>
    <row r="33" spans="1:19" ht="15" customHeight="1" x14ac:dyDescent="0.2">
      <c r="A33" s="56" t="s">
        <v>40</v>
      </c>
      <c r="B33" s="123">
        <v>2034</v>
      </c>
      <c r="C33" s="124">
        <v>16813</v>
      </c>
      <c r="D33" s="125">
        <v>58</v>
      </c>
      <c r="E33" s="39">
        <v>297</v>
      </c>
      <c r="F33" s="126">
        <v>4745</v>
      </c>
      <c r="G33" s="39">
        <v>7093</v>
      </c>
      <c r="H33" s="39"/>
      <c r="I33" s="126">
        <v>984</v>
      </c>
      <c r="J33" s="126">
        <v>0</v>
      </c>
      <c r="K33" s="125">
        <v>129692</v>
      </c>
      <c r="L33" s="126">
        <v>13389</v>
      </c>
      <c r="M33" s="39">
        <v>0</v>
      </c>
      <c r="N33" s="126">
        <v>365017</v>
      </c>
      <c r="O33" s="126">
        <f>2197+834</f>
        <v>3031</v>
      </c>
      <c r="P33" s="39">
        <v>16641</v>
      </c>
      <c r="Q33" s="128">
        <f t="shared" si="0"/>
        <v>559794</v>
      </c>
      <c r="R33" s="6"/>
      <c r="S33" s="3"/>
    </row>
    <row r="34" spans="1:19" ht="9.75" customHeight="1" x14ac:dyDescent="0.2">
      <c r="A34" s="132"/>
      <c r="B34" s="133"/>
      <c r="C34" s="134"/>
      <c r="D34" s="134"/>
      <c r="E34" s="135"/>
      <c r="F34" s="136"/>
      <c r="G34" s="137"/>
      <c r="H34" s="137"/>
      <c r="I34" s="136"/>
      <c r="J34" s="136"/>
      <c r="K34" s="138"/>
      <c r="L34" s="136"/>
      <c r="M34" s="137"/>
      <c r="N34" s="136"/>
      <c r="O34" s="136"/>
      <c r="P34" s="139"/>
      <c r="Q34" s="140"/>
      <c r="R34" s="6"/>
      <c r="S34" s="3"/>
    </row>
    <row r="35" spans="1:19" ht="18" customHeight="1" x14ac:dyDescent="0.2">
      <c r="A35" s="141" t="s">
        <v>12</v>
      </c>
      <c r="B35" s="142">
        <f t="shared" ref="B35:G35" si="1">SUM(B6:B34)</f>
        <v>158226</v>
      </c>
      <c r="C35" s="142">
        <f t="shared" si="1"/>
        <v>1416986</v>
      </c>
      <c r="D35" s="142">
        <f t="shared" si="1"/>
        <v>42291</v>
      </c>
      <c r="E35" s="142">
        <f t="shared" si="1"/>
        <v>358976</v>
      </c>
      <c r="F35" s="142">
        <f t="shared" si="1"/>
        <v>234592</v>
      </c>
      <c r="G35" s="142">
        <f t="shared" si="1"/>
        <v>131329</v>
      </c>
      <c r="H35" s="142"/>
      <c r="I35" s="142">
        <f>SUM(I6:I33)</f>
        <v>271394</v>
      </c>
      <c r="J35" s="142">
        <f>SUM(J6:J33)</f>
        <v>892208</v>
      </c>
      <c r="K35" s="142">
        <f>SUM(K6:K33)</f>
        <v>2956865</v>
      </c>
      <c r="L35" s="142">
        <f>SUM(L6:L33)</f>
        <v>1196715</v>
      </c>
      <c r="M35" s="142">
        <f>SUM(M6:M34)</f>
        <v>169954</v>
      </c>
      <c r="N35" s="142">
        <f>SUM(N6:N34)</f>
        <v>1211623</v>
      </c>
      <c r="O35" s="142">
        <f>SUM(O6:O34)</f>
        <v>496207</v>
      </c>
      <c r="P35" s="142">
        <f>SUM(P6:P34)</f>
        <v>2122071</v>
      </c>
      <c r="Q35" s="143">
        <f>SUM(Q6:Q34)</f>
        <v>11659437</v>
      </c>
      <c r="R35" s="6"/>
      <c r="S35" s="3"/>
    </row>
    <row r="36" spans="1:19" ht="12.75" customHeight="1" x14ac:dyDescent="0.2">
      <c r="A36" s="144"/>
      <c r="B36" s="145"/>
      <c r="C36" s="152"/>
      <c r="D36" s="152"/>
      <c r="E36" s="152"/>
      <c r="F36" s="164"/>
      <c r="G36" s="164"/>
      <c r="H36" s="146"/>
      <c r="I36" s="165"/>
      <c r="J36" s="165"/>
      <c r="K36" s="165"/>
      <c r="L36" s="165"/>
      <c r="M36" s="165"/>
      <c r="N36" s="165"/>
      <c r="O36" s="165"/>
      <c r="P36" s="165"/>
      <c r="Q36" s="147"/>
    </row>
    <row r="37" spans="1:19" ht="18" customHeight="1" x14ac:dyDescent="0.2">
      <c r="A37" s="23" t="s">
        <v>92</v>
      </c>
      <c r="B37" s="148"/>
      <c r="C37" s="149"/>
      <c r="D37" s="150"/>
      <c r="E37" s="150"/>
      <c r="F37" s="151"/>
      <c r="G37" s="151"/>
      <c r="H37" s="152"/>
      <c r="I37" s="153"/>
      <c r="J37" s="151"/>
      <c r="K37" s="152"/>
      <c r="L37" s="154"/>
      <c r="M37" s="154"/>
      <c r="N37" s="151"/>
      <c r="O37" s="151"/>
      <c r="P37" s="155"/>
      <c r="Q37" s="156"/>
    </row>
    <row r="38" spans="1:19" x14ac:dyDescent="0.2">
      <c r="B38" s="157"/>
    </row>
    <row r="39" spans="1:19" x14ac:dyDescent="0.2">
      <c r="A39" s="9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2"/>
    </row>
  </sheetData>
  <mergeCells count="2">
    <mergeCell ref="A1:Q1"/>
    <mergeCell ref="A2:Q2"/>
  </mergeCells>
  <printOptions horizontalCentered="1"/>
  <pageMargins left="0.5" right="0.5" top="0.55000000000000004" bottom="0.8" header="0.25" footer="0.25"/>
  <pageSetup paperSize="9" scale="7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H39" sqref="H39"/>
    </sheetView>
  </sheetViews>
  <sheetFormatPr defaultRowHeight="12.75" x14ac:dyDescent="0.2"/>
  <cols>
    <col min="1" max="1" width="41.28515625" style="24" bestFit="1" customWidth="1"/>
    <col min="2" max="2" width="7.7109375" style="24" bestFit="1" customWidth="1"/>
    <col min="3" max="4" width="11.5703125" style="24" customWidth="1"/>
    <col min="5" max="5" width="7.7109375" style="24" bestFit="1" customWidth="1"/>
    <col min="6" max="6" width="7.7109375" style="25" bestFit="1" customWidth="1"/>
    <col min="7" max="11" width="11.5703125" style="25" customWidth="1"/>
    <col min="12" max="13" width="11.5703125" style="89" customWidth="1"/>
    <col min="14" max="16" width="11.5703125" style="25" customWidth="1"/>
    <col min="17" max="17" width="16.5703125" style="31" customWidth="1"/>
    <col min="18" max="18" width="9.28515625" style="1" bestFit="1" customWidth="1"/>
    <col min="19" max="16384" width="9.140625" style="1"/>
  </cols>
  <sheetData>
    <row r="1" spans="1:18" s="32" customFormat="1" ht="20.100000000000001" customHeight="1" x14ac:dyDescent="0.25">
      <c r="A1" s="203" t="s">
        <v>41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spans="1:18" s="32" customFormat="1" ht="20.100000000000001" customHeight="1" x14ac:dyDescent="0.25">
      <c r="A2" s="203" t="s">
        <v>51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</row>
    <row r="3" spans="1:18" ht="18" customHeight="1" x14ac:dyDescent="0.2">
      <c r="A3" s="167"/>
      <c r="B3" s="168"/>
      <c r="C3" s="83"/>
      <c r="D3" s="83"/>
      <c r="E3" s="168"/>
      <c r="F3" s="83"/>
      <c r="G3" s="83"/>
      <c r="H3" s="83"/>
      <c r="I3" s="83"/>
      <c r="J3" s="83"/>
      <c r="K3" s="192"/>
      <c r="L3" s="83"/>
      <c r="M3" s="83"/>
      <c r="N3" s="83"/>
      <c r="O3" s="83"/>
      <c r="P3" s="83"/>
      <c r="Q3" s="26" t="s">
        <v>45</v>
      </c>
    </row>
    <row r="4" spans="1:18" s="2" customFormat="1" ht="26.25" customHeight="1" x14ac:dyDescent="0.2">
      <c r="A4" s="169"/>
      <c r="B4" s="169" t="s">
        <v>0</v>
      </c>
      <c r="C4" s="169" t="s">
        <v>46</v>
      </c>
      <c r="D4" s="169" t="s">
        <v>47</v>
      </c>
      <c r="E4" s="169" t="s">
        <v>2</v>
      </c>
      <c r="F4" s="169" t="s">
        <v>3</v>
      </c>
      <c r="G4" s="169" t="s">
        <v>4</v>
      </c>
      <c r="H4" s="169" t="s">
        <v>48</v>
      </c>
      <c r="I4" s="169" t="s">
        <v>5</v>
      </c>
      <c r="J4" s="169" t="s">
        <v>6</v>
      </c>
      <c r="K4" s="169" t="s">
        <v>49</v>
      </c>
      <c r="L4" s="169" t="s">
        <v>8</v>
      </c>
      <c r="M4" s="169" t="s">
        <v>50</v>
      </c>
      <c r="N4" s="169" t="s">
        <v>9</v>
      </c>
      <c r="O4" s="169" t="s">
        <v>10</v>
      </c>
      <c r="P4" s="169" t="s">
        <v>11</v>
      </c>
      <c r="Q4" s="170" t="s">
        <v>12</v>
      </c>
    </row>
    <row r="5" spans="1:18" x14ac:dyDescent="0.2">
      <c r="A5" s="171"/>
      <c r="B5" s="53"/>
      <c r="C5" s="100"/>
      <c r="D5" s="100"/>
      <c r="E5" s="50"/>
      <c r="F5" s="51"/>
      <c r="G5" s="52"/>
      <c r="H5" s="52"/>
      <c r="I5" s="51"/>
      <c r="J5" s="51"/>
      <c r="K5" s="51"/>
      <c r="L5" s="51"/>
      <c r="M5" s="53"/>
      <c r="N5" s="51"/>
      <c r="O5" s="51"/>
      <c r="P5" s="54"/>
      <c r="Q5" s="55"/>
    </row>
    <row r="6" spans="1:18" x14ac:dyDescent="0.2">
      <c r="A6" s="172" t="s">
        <v>13</v>
      </c>
      <c r="B6" s="173">
        <v>0</v>
      </c>
      <c r="C6" s="174">
        <v>1635</v>
      </c>
      <c r="D6" s="63">
        <v>471.91500000000002</v>
      </c>
      <c r="E6" s="173">
        <v>109.04900000000001</v>
      </c>
      <c r="F6" s="175">
        <v>74.122</v>
      </c>
      <c r="G6" s="173">
        <v>0</v>
      </c>
      <c r="H6" s="173">
        <v>82514.910999999993</v>
      </c>
      <c r="I6" s="175">
        <v>66.843999999999994</v>
      </c>
      <c r="J6" s="175">
        <v>6390.8059999999996</v>
      </c>
      <c r="K6" s="176">
        <v>9602.39</v>
      </c>
      <c r="L6" s="175">
        <v>0</v>
      </c>
      <c r="M6" s="173"/>
      <c r="N6" s="175">
        <v>15811.793</v>
      </c>
      <c r="O6" s="175">
        <v>72.751000000000005</v>
      </c>
      <c r="P6" s="173">
        <v>10371.812</v>
      </c>
      <c r="Q6" s="177">
        <f t="shared" ref="Q6:Q33" si="0">SUM(B6:P6)</f>
        <v>127121.393</v>
      </c>
      <c r="R6" s="3"/>
    </row>
    <row r="7" spans="1:18" x14ac:dyDescent="0.2">
      <c r="A7" s="172" t="s">
        <v>14</v>
      </c>
      <c r="B7" s="173">
        <v>0</v>
      </c>
      <c r="C7" s="174">
        <v>53150</v>
      </c>
      <c r="D7" s="63">
        <v>0</v>
      </c>
      <c r="E7" s="173">
        <v>7303.7219999999998</v>
      </c>
      <c r="F7" s="175">
        <v>3102.8009999999999</v>
      </c>
      <c r="G7" s="173">
        <v>0</v>
      </c>
      <c r="H7" s="173">
        <f>35800+4953.053</f>
        <v>40753.053</v>
      </c>
      <c r="I7" s="175">
        <v>42000</v>
      </c>
      <c r="J7" s="175">
        <v>72360</v>
      </c>
      <c r="K7" s="176">
        <v>0</v>
      </c>
      <c r="L7" s="175">
        <v>0</v>
      </c>
      <c r="M7" s="173">
        <v>44005.2</v>
      </c>
      <c r="N7" s="175">
        <v>167038.78400000001</v>
      </c>
      <c r="O7" s="175">
        <v>51426.258000000002</v>
      </c>
      <c r="P7" s="173">
        <v>70841.120999999999</v>
      </c>
      <c r="Q7" s="177">
        <f t="shared" si="0"/>
        <v>551980.93900000013</v>
      </c>
      <c r="R7" s="3"/>
    </row>
    <row r="8" spans="1:18" x14ac:dyDescent="0.2">
      <c r="A8" s="172" t="s">
        <v>15</v>
      </c>
      <c r="B8" s="173">
        <v>0</v>
      </c>
      <c r="C8" s="174">
        <v>0</v>
      </c>
      <c r="D8" s="63">
        <v>0</v>
      </c>
      <c r="E8" s="7"/>
      <c r="F8" s="175">
        <v>0</v>
      </c>
      <c r="G8" s="173">
        <v>0</v>
      </c>
      <c r="H8" s="173">
        <v>65800</v>
      </c>
      <c r="I8" s="175">
        <v>0</v>
      </c>
      <c r="J8" s="175">
        <v>0</v>
      </c>
      <c r="K8" s="63">
        <v>0</v>
      </c>
      <c r="L8" s="175">
        <v>0</v>
      </c>
      <c r="M8" s="173"/>
      <c r="N8" s="175">
        <v>34000</v>
      </c>
      <c r="O8" s="178">
        <v>39869.493000000002</v>
      </c>
      <c r="P8" s="173"/>
      <c r="Q8" s="177">
        <f t="shared" si="0"/>
        <v>139669.49300000002</v>
      </c>
      <c r="R8" s="3"/>
    </row>
    <row r="9" spans="1:18" x14ac:dyDescent="0.2">
      <c r="A9" s="172" t="s">
        <v>16</v>
      </c>
      <c r="B9" s="173">
        <v>172.22</v>
      </c>
      <c r="C9" s="174">
        <v>12611</v>
      </c>
      <c r="D9" s="63">
        <v>1452.5889999999999</v>
      </c>
      <c r="E9" s="173">
        <v>6013.1469999999999</v>
      </c>
      <c r="F9" s="175">
        <v>514.774</v>
      </c>
      <c r="G9" s="173">
        <v>1314.0730000000001</v>
      </c>
      <c r="H9" s="173">
        <v>13063.545</v>
      </c>
      <c r="I9" s="175">
        <v>5650.317</v>
      </c>
      <c r="J9" s="175">
        <v>5185.7150000000001</v>
      </c>
      <c r="K9" s="63">
        <v>27484.714</v>
      </c>
      <c r="L9" s="175">
        <v>1772.223</v>
      </c>
      <c r="M9" s="173">
        <v>7391.0969999999998</v>
      </c>
      <c r="N9" s="175">
        <v>49019.998</v>
      </c>
      <c r="O9" s="175">
        <v>7754.67</v>
      </c>
      <c r="P9" s="173">
        <v>12943.87</v>
      </c>
      <c r="Q9" s="177">
        <f t="shared" si="0"/>
        <v>152343.95200000002</v>
      </c>
      <c r="R9" s="3"/>
    </row>
    <row r="10" spans="1:18" x14ac:dyDescent="0.2">
      <c r="A10" s="172" t="s">
        <v>17</v>
      </c>
      <c r="B10" s="173">
        <v>0</v>
      </c>
      <c r="C10" s="174">
        <v>0</v>
      </c>
      <c r="D10" s="63">
        <v>1</v>
      </c>
      <c r="E10" s="173">
        <v>10000</v>
      </c>
      <c r="F10" s="175">
        <v>0</v>
      </c>
      <c r="G10" s="173">
        <v>0</v>
      </c>
      <c r="H10" s="173">
        <v>750</v>
      </c>
      <c r="I10" s="175">
        <v>0</v>
      </c>
      <c r="J10" s="175">
        <v>87913.125</v>
      </c>
      <c r="K10" s="63">
        <v>877299.18</v>
      </c>
      <c r="L10" s="179">
        <v>0</v>
      </c>
      <c r="M10" s="173"/>
      <c r="N10" s="175">
        <v>687408.97199999995</v>
      </c>
      <c r="O10" s="175">
        <v>0</v>
      </c>
      <c r="P10" s="173">
        <v>60790.527000000002</v>
      </c>
      <c r="Q10" s="177">
        <f t="shared" si="0"/>
        <v>1724162.804</v>
      </c>
      <c r="R10" s="3"/>
    </row>
    <row r="11" spans="1:18" x14ac:dyDescent="0.2">
      <c r="A11" s="172" t="s">
        <v>18</v>
      </c>
      <c r="B11" s="173">
        <v>0</v>
      </c>
      <c r="C11" s="174">
        <v>25253</v>
      </c>
      <c r="D11" s="63">
        <v>0</v>
      </c>
      <c r="E11" s="173">
        <v>21894.357</v>
      </c>
      <c r="F11" s="175">
        <v>541.57899999999995</v>
      </c>
      <c r="G11" s="173">
        <v>0</v>
      </c>
      <c r="H11" s="173">
        <f>2.675+127898.02+2635.736+8.676+84795.146+3858.088+6291.003+8278.116+821.919+9259.4+688.5+100</f>
        <v>244637.27900000001</v>
      </c>
      <c r="I11" s="175">
        <v>12.78</v>
      </c>
      <c r="J11" s="174">
        <v>29124.69</v>
      </c>
      <c r="K11" s="63">
        <f>574.29+3172.8+11.21+6874.534+162.875+2205.934+4244.9+3109.8+11005.162+1700+432.53+403.389+533.4+9214.904+18464.543+21039.301+5090.555+1174.75+2.22+760+784+33860.016+1121+1.142+4228.128+54+9467+5797.98+18015.3+31.748+27819.33+3.477+1792.336+0.605+38341.096+6121.982+2265.75+334.02+596+14115.581+9629.2+1839.184+37911.832+3343.6+8338.6+3302.052+4322.432</f>
        <v>323614.48800000001</v>
      </c>
      <c r="L11" s="175">
        <v>0</v>
      </c>
      <c r="M11" s="173"/>
      <c r="N11" s="175">
        <v>134773.25200000001</v>
      </c>
      <c r="O11" s="175">
        <v>18686.044000000002</v>
      </c>
      <c r="P11" s="173">
        <f>2340+46966.38+15122.576+1069.776+14777.8+27593.45+1180.8+18909+4549.944+2740+1320+1025+2519.04+1394.584+246+150.96+38.272+87.974+5200+5972.4+1153.6+1300+865+147.938+62.609+70457.655</f>
        <v>227190.75799999997</v>
      </c>
      <c r="Q11" s="177">
        <f t="shared" si="0"/>
        <v>1025728.227</v>
      </c>
      <c r="R11" s="3"/>
    </row>
    <row r="12" spans="1:18" x14ac:dyDescent="0.2">
      <c r="A12" s="172" t="s">
        <v>19</v>
      </c>
      <c r="B12" s="173">
        <v>0</v>
      </c>
      <c r="C12" s="174">
        <v>9679</v>
      </c>
      <c r="D12" s="63">
        <v>0</v>
      </c>
      <c r="E12" s="173">
        <v>0</v>
      </c>
      <c r="F12" s="175">
        <v>31208.794000000002</v>
      </c>
      <c r="G12" s="173">
        <v>0</v>
      </c>
      <c r="H12" s="173">
        <f>120</f>
        <v>120</v>
      </c>
      <c r="I12" s="175">
        <v>621.298</v>
      </c>
      <c r="J12" s="175">
        <v>4185.116</v>
      </c>
      <c r="K12" s="63">
        <f>16.07+1157+6259.324+2245.294+1457.6+198.15</f>
        <v>11333.437999999998</v>
      </c>
      <c r="L12" s="175">
        <v>0</v>
      </c>
      <c r="M12" s="173"/>
      <c r="N12" s="175">
        <v>44757.71</v>
      </c>
      <c r="O12" s="175">
        <v>4886.1220000000003</v>
      </c>
      <c r="P12" s="173">
        <f>13712.8+9625+468.9+448+56.3+50+1.52+0.005</f>
        <v>24362.525000000001</v>
      </c>
      <c r="Q12" s="177">
        <f t="shared" si="0"/>
        <v>131154.003</v>
      </c>
      <c r="R12" s="3"/>
    </row>
    <row r="13" spans="1:18" x14ac:dyDescent="0.2">
      <c r="A13" s="172" t="s">
        <v>20</v>
      </c>
      <c r="B13" s="173">
        <v>0</v>
      </c>
      <c r="C13" s="174">
        <v>48734</v>
      </c>
      <c r="D13" s="63">
        <v>0</v>
      </c>
      <c r="E13" s="173">
        <v>0</v>
      </c>
      <c r="F13" s="175">
        <v>0</v>
      </c>
      <c r="G13" s="173">
        <v>0</v>
      </c>
      <c r="H13" s="173">
        <v>0</v>
      </c>
      <c r="I13" s="175">
        <v>0</v>
      </c>
      <c r="J13" s="175">
        <v>6969.0940000000001</v>
      </c>
      <c r="K13" s="63">
        <v>0</v>
      </c>
      <c r="L13" s="175">
        <v>0</v>
      </c>
      <c r="M13" s="173"/>
      <c r="N13" s="175">
        <v>0</v>
      </c>
      <c r="O13" s="175">
        <v>0</v>
      </c>
      <c r="P13" s="173">
        <f>45749.859+151193.018+45990.338+1281.6+717.454</f>
        <v>244932.26900000003</v>
      </c>
      <c r="Q13" s="177">
        <f t="shared" si="0"/>
        <v>300635.36300000001</v>
      </c>
      <c r="R13" s="3"/>
    </row>
    <row r="14" spans="1:18" x14ac:dyDescent="0.2">
      <c r="A14" s="172" t="s">
        <v>21</v>
      </c>
      <c r="B14" s="173">
        <v>0</v>
      </c>
      <c r="C14" s="174">
        <v>0</v>
      </c>
      <c r="D14" s="63">
        <v>0</v>
      </c>
      <c r="E14" s="173">
        <v>0</v>
      </c>
      <c r="F14" s="175">
        <v>1922.318</v>
      </c>
      <c r="G14" s="173">
        <v>0</v>
      </c>
      <c r="H14" s="173">
        <v>0</v>
      </c>
      <c r="I14" s="175">
        <v>0</v>
      </c>
      <c r="J14" s="175">
        <v>43868.190999999999</v>
      </c>
      <c r="K14" s="63">
        <f>1315.84+499.224+1094.262+1165.686+4560.586+2887.882+1423.239+4569.323+4833.803+4475.78+13958.02+1681.938+2803.538+5247.039+2124.299+823.025+3230.718+3593.098+2529.556</f>
        <v>62816.856</v>
      </c>
      <c r="L14" s="175">
        <v>0</v>
      </c>
      <c r="M14" s="173"/>
      <c r="N14" s="175">
        <v>275.99</v>
      </c>
      <c r="O14" s="175">
        <v>0</v>
      </c>
      <c r="P14" s="173"/>
      <c r="Q14" s="177">
        <f t="shared" si="0"/>
        <v>108883.355</v>
      </c>
      <c r="R14" s="3"/>
    </row>
    <row r="15" spans="1:18" x14ac:dyDescent="0.2">
      <c r="A15" s="172" t="s">
        <v>22</v>
      </c>
      <c r="B15" s="173">
        <v>0</v>
      </c>
      <c r="C15" s="174">
        <v>31390</v>
      </c>
      <c r="D15" s="63">
        <v>0</v>
      </c>
      <c r="E15" s="173">
        <v>0</v>
      </c>
      <c r="F15" s="175">
        <v>3001.9380000000001</v>
      </c>
      <c r="G15" s="173">
        <v>0</v>
      </c>
      <c r="H15" s="173">
        <v>8087.5349999999999</v>
      </c>
      <c r="I15" s="175">
        <v>1000</v>
      </c>
      <c r="J15" s="175">
        <v>0</v>
      </c>
      <c r="K15" s="63">
        <f>27306.263+2620.15</f>
        <v>29926.413</v>
      </c>
      <c r="L15" s="175">
        <v>322812.01699999999</v>
      </c>
      <c r="M15" s="173"/>
      <c r="N15" s="175">
        <v>854674.66099999996</v>
      </c>
      <c r="O15" s="175">
        <v>14835.049000000001</v>
      </c>
      <c r="P15" s="173">
        <v>121439.00599999999</v>
      </c>
      <c r="Q15" s="177">
        <f t="shared" si="0"/>
        <v>1387166.6190000002</v>
      </c>
      <c r="R15" s="3"/>
    </row>
    <row r="16" spans="1:18" x14ac:dyDescent="0.2">
      <c r="A16" s="172" t="s">
        <v>23</v>
      </c>
      <c r="B16" s="173">
        <v>0</v>
      </c>
      <c r="C16" s="174">
        <v>86206</v>
      </c>
      <c r="D16" s="63">
        <v>0</v>
      </c>
      <c r="E16" s="173">
        <v>90</v>
      </c>
      <c r="F16" s="175">
        <v>0</v>
      </c>
      <c r="G16" s="173">
        <v>0</v>
      </c>
      <c r="H16" s="173">
        <v>0</v>
      </c>
      <c r="I16" s="175">
        <v>803.5</v>
      </c>
      <c r="J16" s="175">
        <v>0</v>
      </c>
      <c r="K16" s="63">
        <f>227110-K15</f>
        <v>197183.587</v>
      </c>
      <c r="L16" s="175">
        <v>0</v>
      </c>
      <c r="M16" s="173"/>
      <c r="N16" s="175">
        <v>0</v>
      </c>
      <c r="O16" s="175">
        <v>82908.054999999993</v>
      </c>
      <c r="P16" s="173">
        <v>39203.756999999998</v>
      </c>
      <c r="Q16" s="177">
        <f t="shared" si="0"/>
        <v>406394.89899999998</v>
      </c>
      <c r="R16" s="3"/>
    </row>
    <row r="17" spans="1:18" x14ac:dyDescent="0.2">
      <c r="A17" s="172" t="s">
        <v>24</v>
      </c>
      <c r="B17" s="173">
        <v>0</v>
      </c>
      <c r="C17" s="174">
        <v>0</v>
      </c>
      <c r="D17" s="63">
        <v>0</v>
      </c>
      <c r="E17" s="173">
        <v>0</v>
      </c>
      <c r="F17" s="175">
        <v>0</v>
      </c>
      <c r="G17" s="173">
        <v>0</v>
      </c>
      <c r="H17" s="173">
        <v>0</v>
      </c>
      <c r="I17" s="175">
        <v>0</v>
      </c>
      <c r="J17" s="175">
        <v>0</v>
      </c>
      <c r="K17" s="63">
        <v>27657.583999999999</v>
      </c>
      <c r="L17" s="175">
        <v>0</v>
      </c>
      <c r="M17" s="173"/>
      <c r="N17" s="175">
        <v>485276.37199999997</v>
      </c>
      <c r="O17" s="175">
        <v>0</v>
      </c>
      <c r="P17" s="173">
        <v>87757.483999999997</v>
      </c>
      <c r="Q17" s="177">
        <f t="shared" si="0"/>
        <v>600691.43999999994</v>
      </c>
      <c r="R17" s="3"/>
    </row>
    <row r="18" spans="1:18" x14ac:dyDescent="0.2">
      <c r="A18" s="172" t="s">
        <v>25</v>
      </c>
      <c r="B18" s="173">
        <v>0</v>
      </c>
      <c r="C18" s="174">
        <v>0</v>
      </c>
      <c r="D18" s="63">
        <v>0</v>
      </c>
      <c r="E18" s="173">
        <v>0</v>
      </c>
      <c r="F18" s="175">
        <v>0</v>
      </c>
      <c r="G18" s="173">
        <v>0</v>
      </c>
      <c r="H18" s="173">
        <v>0</v>
      </c>
      <c r="I18" s="175">
        <v>0</v>
      </c>
      <c r="J18" s="175">
        <v>0</v>
      </c>
      <c r="K18" s="63">
        <v>0</v>
      </c>
      <c r="L18" s="175">
        <v>0</v>
      </c>
      <c r="M18" s="173"/>
      <c r="N18" s="175">
        <v>3005.732</v>
      </c>
      <c r="O18" s="175">
        <v>0</v>
      </c>
      <c r="P18" s="173"/>
      <c r="Q18" s="177">
        <f t="shared" si="0"/>
        <v>3005.732</v>
      </c>
      <c r="R18" s="3"/>
    </row>
    <row r="19" spans="1:18" x14ac:dyDescent="0.2">
      <c r="A19" s="172" t="s">
        <v>26</v>
      </c>
      <c r="B19" s="173">
        <v>0</v>
      </c>
      <c r="C19" s="174">
        <v>0</v>
      </c>
      <c r="D19" s="63">
        <v>0</v>
      </c>
      <c r="E19" s="173">
        <v>0</v>
      </c>
      <c r="F19" s="175">
        <v>0</v>
      </c>
      <c r="G19" s="173">
        <v>0</v>
      </c>
      <c r="H19" s="173">
        <v>0</v>
      </c>
      <c r="I19" s="175">
        <v>0</v>
      </c>
      <c r="J19" s="175">
        <v>0</v>
      </c>
      <c r="K19" s="63">
        <v>0</v>
      </c>
      <c r="L19" s="175">
        <v>0</v>
      </c>
      <c r="M19" s="173"/>
      <c r="N19" s="175">
        <v>0</v>
      </c>
      <c r="O19" s="175">
        <v>0</v>
      </c>
      <c r="P19" s="173"/>
      <c r="Q19" s="177">
        <f t="shared" si="0"/>
        <v>0</v>
      </c>
      <c r="R19" s="3"/>
    </row>
    <row r="20" spans="1:18" x14ac:dyDescent="0.2">
      <c r="A20" s="172" t="s">
        <v>27</v>
      </c>
      <c r="B20" s="173">
        <v>0</v>
      </c>
      <c r="C20" s="174">
        <v>1123</v>
      </c>
      <c r="D20" s="63">
        <v>0</v>
      </c>
      <c r="E20" s="173">
        <v>0</v>
      </c>
      <c r="F20" s="175">
        <v>0</v>
      </c>
      <c r="G20" s="173">
        <v>0</v>
      </c>
      <c r="H20" s="173">
        <v>0</v>
      </c>
      <c r="I20" s="175">
        <v>0</v>
      </c>
      <c r="J20" s="175">
        <v>0</v>
      </c>
      <c r="K20" s="63">
        <v>53276.726000000002</v>
      </c>
      <c r="L20" s="175">
        <v>0</v>
      </c>
      <c r="M20" s="173"/>
      <c r="N20" s="175">
        <v>93544.495999999999</v>
      </c>
      <c r="O20" s="175">
        <v>1714.277</v>
      </c>
      <c r="P20" s="173">
        <f>3300+784.559</f>
        <v>4084.5590000000002</v>
      </c>
      <c r="Q20" s="177">
        <f t="shared" si="0"/>
        <v>153743.05800000002</v>
      </c>
      <c r="R20" s="3"/>
    </row>
    <row r="21" spans="1:18" x14ac:dyDescent="0.2">
      <c r="A21" s="172" t="s">
        <v>28</v>
      </c>
      <c r="B21" s="173">
        <v>0</v>
      </c>
      <c r="C21" s="174">
        <v>0</v>
      </c>
      <c r="D21" s="63">
        <v>0</v>
      </c>
      <c r="E21" s="173">
        <v>125.32</v>
      </c>
      <c r="F21" s="175">
        <v>268.81099999999998</v>
      </c>
      <c r="G21" s="173">
        <v>0</v>
      </c>
      <c r="H21" s="173">
        <v>0</v>
      </c>
      <c r="I21" s="175">
        <v>0</v>
      </c>
      <c r="J21" s="175">
        <v>0</v>
      </c>
      <c r="K21" s="63">
        <v>0</v>
      </c>
      <c r="L21" s="175">
        <v>0</v>
      </c>
      <c r="M21" s="173"/>
      <c r="N21" s="175">
        <v>0</v>
      </c>
      <c r="O21" s="175">
        <v>339.75700000000001</v>
      </c>
      <c r="P21" s="173"/>
      <c r="Q21" s="177">
        <f t="shared" si="0"/>
        <v>733.88799999999992</v>
      </c>
      <c r="R21" s="3"/>
    </row>
    <row r="22" spans="1:18" x14ac:dyDescent="0.2">
      <c r="A22" s="172" t="s">
        <v>29</v>
      </c>
      <c r="B22" s="173">
        <v>0</v>
      </c>
      <c r="C22" s="174">
        <v>0</v>
      </c>
      <c r="D22" s="63">
        <v>0</v>
      </c>
      <c r="E22" s="173">
        <v>0</v>
      </c>
      <c r="F22" s="175">
        <v>0</v>
      </c>
      <c r="G22" s="173">
        <v>0</v>
      </c>
      <c r="H22" s="173">
        <v>0</v>
      </c>
      <c r="I22" s="175">
        <v>0</v>
      </c>
      <c r="J22" s="175">
        <v>0</v>
      </c>
      <c r="K22" s="63">
        <v>2973.9580000000001</v>
      </c>
      <c r="L22" s="175">
        <v>0</v>
      </c>
      <c r="M22" s="173"/>
      <c r="N22" s="175">
        <v>6203.76</v>
      </c>
      <c r="O22" s="175">
        <v>0</v>
      </c>
      <c r="P22" s="173"/>
      <c r="Q22" s="177">
        <f t="shared" si="0"/>
        <v>9177.7180000000008</v>
      </c>
      <c r="R22" s="3"/>
    </row>
    <row r="23" spans="1:18" x14ac:dyDescent="0.2">
      <c r="A23" s="172" t="s">
        <v>30</v>
      </c>
      <c r="B23" s="173">
        <v>0</v>
      </c>
      <c r="C23" s="174">
        <v>0</v>
      </c>
      <c r="D23" s="63">
        <v>0</v>
      </c>
      <c r="E23" s="173">
        <v>0</v>
      </c>
      <c r="F23" s="175">
        <v>0</v>
      </c>
      <c r="G23" s="173">
        <v>0</v>
      </c>
      <c r="H23" s="173">
        <v>0</v>
      </c>
      <c r="I23" s="175">
        <v>0</v>
      </c>
      <c r="J23" s="175">
        <v>0</v>
      </c>
      <c r="K23" s="63">
        <v>0</v>
      </c>
      <c r="L23" s="175">
        <v>0</v>
      </c>
      <c r="M23" s="173"/>
      <c r="N23" s="175">
        <v>0</v>
      </c>
      <c r="O23" s="175">
        <v>0</v>
      </c>
      <c r="P23" s="173"/>
      <c r="Q23" s="177">
        <f t="shared" si="0"/>
        <v>0</v>
      </c>
      <c r="R23" s="3"/>
    </row>
    <row r="24" spans="1:18" x14ac:dyDescent="0.2">
      <c r="A24" s="172" t="s">
        <v>31</v>
      </c>
      <c r="B24" s="173">
        <v>0</v>
      </c>
      <c r="C24" s="174">
        <v>2337</v>
      </c>
      <c r="D24" s="63">
        <v>10.976000000000001</v>
      </c>
      <c r="E24" s="173">
        <v>25.44</v>
      </c>
      <c r="F24" s="175">
        <v>38.238999999999997</v>
      </c>
      <c r="G24" s="173">
        <v>0</v>
      </c>
      <c r="H24" s="173">
        <v>34.994999999999997</v>
      </c>
      <c r="I24" s="175">
        <v>6</v>
      </c>
      <c r="J24" s="175">
        <v>2.5</v>
      </c>
      <c r="K24" s="63">
        <v>34.307000000000002</v>
      </c>
      <c r="L24" s="175">
        <v>0.7</v>
      </c>
      <c r="M24" s="173">
        <v>368.5</v>
      </c>
      <c r="N24" s="175">
        <v>839.05399999999997</v>
      </c>
      <c r="O24" s="175">
        <v>0</v>
      </c>
      <c r="P24" s="173">
        <v>13.65</v>
      </c>
      <c r="Q24" s="177">
        <f t="shared" si="0"/>
        <v>3711.3609999999999</v>
      </c>
      <c r="R24" s="3"/>
    </row>
    <row r="25" spans="1:18" x14ac:dyDescent="0.2">
      <c r="A25" s="172" t="s">
        <v>32</v>
      </c>
      <c r="B25" s="173">
        <v>19574.128000000001</v>
      </c>
      <c r="C25" s="174">
        <v>157319</v>
      </c>
      <c r="D25" s="63">
        <v>4022.6239999999998</v>
      </c>
      <c r="E25" s="173">
        <v>48700.663999999997</v>
      </c>
      <c r="F25" s="175">
        <v>19510.472000000002</v>
      </c>
      <c r="G25" s="173">
        <f>3087.335+10</f>
        <v>3097.335</v>
      </c>
      <c r="H25" s="173">
        <v>21193.071</v>
      </c>
      <c r="I25" s="175">
        <v>91037</v>
      </c>
      <c r="J25" s="175">
        <v>66695.880999999994</v>
      </c>
      <c r="K25" s="63">
        <v>114199.636</v>
      </c>
      <c r="L25" s="175">
        <v>40765.233</v>
      </c>
      <c r="M25" s="173">
        <v>3040.3760000000002</v>
      </c>
      <c r="N25" s="175">
        <f>104131.118+136354.419</f>
        <v>240485.53700000001</v>
      </c>
      <c r="O25" s="175">
        <v>20874.941999999999</v>
      </c>
      <c r="P25" s="173">
        <f>10+3241.954+21135.766+2472.505+1718.01+135.166+5.917+4.556+3142.762+754.128+182.588+659.082+11.555+0.77+889.957</f>
        <v>34364.716000000008</v>
      </c>
      <c r="Q25" s="177">
        <f t="shared" si="0"/>
        <v>884880.61500000011</v>
      </c>
      <c r="R25" s="3"/>
    </row>
    <row r="26" spans="1:18" x14ac:dyDescent="0.2">
      <c r="A26" s="172" t="s">
        <v>33</v>
      </c>
      <c r="B26" s="173">
        <v>0</v>
      </c>
      <c r="C26" s="174">
        <v>0</v>
      </c>
      <c r="D26" s="63">
        <v>20500</v>
      </c>
      <c r="E26" s="173">
        <v>88300</v>
      </c>
      <c r="F26" s="175">
        <v>68621.316000000006</v>
      </c>
      <c r="G26" s="173">
        <v>8478.4369999999999</v>
      </c>
      <c r="H26" s="173">
        <v>155302.022</v>
      </c>
      <c r="I26" s="175">
        <v>55490</v>
      </c>
      <c r="J26" s="175">
        <v>8000</v>
      </c>
      <c r="K26" s="63">
        <v>59418</v>
      </c>
      <c r="L26" s="175">
        <v>373100</v>
      </c>
      <c r="M26" s="173">
        <v>27439.368999999999</v>
      </c>
      <c r="N26" s="175">
        <f>8043.452+64000+21776.875+15000+129881.643+26000</f>
        <v>264701.96999999997</v>
      </c>
      <c r="O26" s="175">
        <v>103500</v>
      </c>
      <c r="P26" s="173">
        <f>1646.884+17346.622+63089.178+32636.424+20000+20700+76.092+15000+21400+10000+10000+20000</f>
        <v>231895.2</v>
      </c>
      <c r="Q26" s="177">
        <f t="shared" si="0"/>
        <v>1464746.314</v>
      </c>
      <c r="R26" s="3"/>
    </row>
    <row r="27" spans="1:18" x14ac:dyDescent="0.2">
      <c r="A27" s="172" t="s">
        <v>34</v>
      </c>
      <c r="B27" s="173">
        <v>0</v>
      </c>
      <c r="C27" s="174">
        <v>0</v>
      </c>
      <c r="D27" s="63">
        <v>0</v>
      </c>
      <c r="E27" s="173">
        <v>77300</v>
      </c>
      <c r="F27" s="175">
        <v>42357.946000000004</v>
      </c>
      <c r="G27" s="173">
        <v>0</v>
      </c>
      <c r="H27" s="173">
        <v>0</v>
      </c>
      <c r="I27" s="175">
        <v>7500</v>
      </c>
      <c r="J27" s="175">
        <v>0</v>
      </c>
      <c r="K27" s="63">
        <v>0</v>
      </c>
      <c r="L27" s="175">
        <v>0</v>
      </c>
      <c r="M27" s="173"/>
      <c r="N27" s="175">
        <f>35828.493+128347.05</f>
        <v>164175.54300000001</v>
      </c>
      <c r="O27" s="175">
        <v>0</v>
      </c>
      <c r="P27" s="173"/>
      <c r="Q27" s="177">
        <f t="shared" si="0"/>
        <v>291333.489</v>
      </c>
      <c r="R27" s="3"/>
    </row>
    <row r="28" spans="1:18" x14ac:dyDescent="0.2">
      <c r="A28" s="172" t="s">
        <v>35</v>
      </c>
      <c r="B28" s="173">
        <v>46054.478999999999</v>
      </c>
      <c r="C28" s="174">
        <v>113582</v>
      </c>
      <c r="D28" s="63">
        <v>5723.3549999999996</v>
      </c>
      <c r="E28" s="173">
        <v>8756.652</v>
      </c>
      <c r="F28" s="175">
        <v>2683.7040000000002</v>
      </c>
      <c r="G28" s="173">
        <v>2333.9479999999999</v>
      </c>
      <c r="H28" s="173">
        <v>101602.01300000001</v>
      </c>
      <c r="I28" s="175">
        <v>11007.92</v>
      </c>
      <c r="J28" s="175">
        <v>122515.56299999999</v>
      </c>
      <c r="K28" s="63">
        <v>155641.372</v>
      </c>
      <c r="L28" s="175">
        <v>40520.391369999998</v>
      </c>
      <c r="M28" s="173">
        <v>26252.991000000002</v>
      </c>
      <c r="N28" s="175">
        <v>164298.90700000001</v>
      </c>
      <c r="O28" s="175">
        <v>50426.309000000001</v>
      </c>
      <c r="P28" s="173">
        <f>28549.04+116619.816+153342.058</f>
        <v>298510.91399999999</v>
      </c>
      <c r="Q28" s="177">
        <f t="shared" si="0"/>
        <v>1149910.5183699999</v>
      </c>
      <c r="R28" s="3"/>
    </row>
    <row r="29" spans="1:18" x14ac:dyDescent="0.2">
      <c r="A29" s="172" t="s">
        <v>36</v>
      </c>
      <c r="B29" s="173">
        <v>34482.595999999998</v>
      </c>
      <c r="C29" s="174">
        <v>3094</v>
      </c>
      <c r="D29" s="63">
        <v>515.82100000000003</v>
      </c>
      <c r="E29" s="173">
        <v>16615.603999999999</v>
      </c>
      <c r="F29" s="175">
        <v>0</v>
      </c>
      <c r="G29" s="173">
        <v>9655.7810000000009</v>
      </c>
      <c r="H29" s="173">
        <v>33872.324000000001</v>
      </c>
      <c r="I29" s="175">
        <v>0</v>
      </c>
      <c r="J29" s="175">
        <v>153415.96599999999</v>
      </c>
      <c r="K29" s="63">
        <v>34341.195</v>
      </c>
      <c r="L29" s="175">
        <v>0</v>
      </c>
      <c r="M29" s="173"/>
      <c r="N29" s="175">
        <v>4275.7809999999999</v>
      </c>
      <c r="O29" s="175">
        <v>0</v>
      </c>
      <c r="P29" s="173">
        <f>8334.062+341.617+19794.892+593.044</f>
        <v>29063.615000000002</v>
      </c>
      <c r="Q29" s="177">
        <f t="shared" si="0"/>
        <v>319332.68300000002</v>
      </c>
      <c r="R29" s="3"/>
    </row>
    <row r="30" spans="1:18" x14ac:dyDescent="0.2">
      <c r="A30" s="172" t="s">
        <v>37</v>
      </c>
      <c r="B30" s="173">
        <v>14566.838</v>
      </c>
      <c r="C30" s="174">
        <v>342871</v>
      </c>
      <c r="D30" s="63">
        <v>3405.0120000000002</v>
      </c>
      <c r="E30" s="173">
        <v>0</v>
      </c>
      <c r="F30" s="175">
        <v>12879.254999999999</v>
      </c>
      <c r="G30" s="173">
        <v>9963.8189999999995</v>
      </c>
      <c r="H30" s="173">
        <v>16152.781999999999</v>
      </c>
      <c r="I30" s="175">
        <v>593.04</v>
      </c>
      <c r="J30" s="175">
        <v>74284.588000000003</v>
      </c>
      <c r="K30" s="63">
        <v>230743.53599999999</v>
      </c>
      <c r="L30" s="175">
        <v>18922.293000000001</v>
      </c>
      <c r="M30" s="173">
        <v>4844.5870000000004</v>
      </c>
      <c r="N30" s="175">
        <v>31848.809000000001</v>
      </c>
      <c r="O30" s="175">
        <v>38626.088000000003</v>
      </c>
      <c r="P30" s="173">
        <f>379212.902+9439.936</f>
        <v>388652.83799999999</v>
      </c>
      <c r="Q30" s="177">
        <f t="shared" si="0"/>
        <v>1188354.4849999999</v>
      </c>
      <c r="R30" s="3"/>
    </row>
    <row r="31" spans="1:18" x14ac:dyDescent="0.2">
      <c r="A31" s="172" t="s">
        <v>38</v>
      </c>
      <c r="B31" s="173">
        <v>0</v>
      </c>
      <c r="C31" s="174">
        <v>1270</v>
      </c>
      <c r="D31" s="63">
        <v>0</v>
      </c>
      <c r="E31" s="173">
        <v>6547.7690000000002</v>
      </c>
      <c r="F31" s="175">
        <v>0</v>
      </c>
      <c r="G31" s="173">
        <v>0</v>
      </c>
      <c r="H31" s="173">
        <v>0</v>
      </c>
      <c r="I31" s="175">
        <v>10000</v>
      </c>
      <c r="J31" s="175">
        <v>1211.153</v>
      </c>
      <c r="K31" s="63">
        <v>485.39</v>
      </c>
      <c r="L31" s="175">
        <v>0</v>
      </c>
      <c r="M31" s="173">
        <v>12524.6</v>
      </c>
      <c r="N31" s="175">
        <v>0</v>
      </c>
      <c r="O31" s="175">
        <v>0</v>
      </c>
      <c r="P31" s="173"/>
      <c r="Q31" s="177">
        <f t="shared" si="0"/>
        <v>32038.911999999997</v>
      </c>
      <c r="R31" s="3"/>
    </row>
    <row r="32" spans="1:18" x14ac:dyDescent="0.2">
      <c r="A32" s="172" t="s">
        <v>39</v>
      </c>
      <c r="B32" s="173">
        <v>0</v>
      </c>
      <c r="C32" s="174">
        <v>0</v>
      </c>
      <c r="D32" s="63">
        <v>0</v>
      </c>
      <c r="E32" s="173">
        <v>1207.8779999999999</v>
      </c>
      <c r="F32" s="175">
        <v>25413.397000000001</v>
      </c>
      <c r="G32" s="173">
        <v>178.042</v>
      </c>
      <c r="H32" s="173">
        <v>1584.2929999999999</v>
      </c>
      <c r="I32" s="175">
        <v>0</v>
      </c>
      <c r="J32" s="175">
        <v>10197.821</v>
      </c>
      <c r="K32" s="63">
        <v>44397.847999999998</v>
      </c>
      <c r="L32" s="175">
        <v>53920.671000000002</v>
      </c>
      <c r="M32" s="173">
        <v>18610.212</v>
      </c>
      <c r="N32" s="175">
        <v>51116.135999999999</v>
      </c>
      <c r="O32" s="175">
        <v>5455.0129999999999</v>
      </c>
      <c r="P32" s="173">
        <v>7254.1279999999997</v>
      </c>
      <c r="Q32" s="177">
        <f t="shared" si="0"/>
        <v>219335.43900000001</v>
      </c>
      <c r="R32" s="3"/>
    </row>
    <row r="33" spans="1:18" x14ac:dyDescent="0.2">
      <c r="A33" s="172" t="s">
        <v>40</v>
      </c>
      <c r="B33" s="173">
        <v>920.63</v>
      </c>
      <c r="C33" s="174">
        <v>11961</v>
      </c>
      <c r="D33" s="63">
        <v>13.484</v>
      </c>
      <c r="E33" s="173">
        <v>484.42899999999997</v>
      </c>
      <c r="F33" s="175">
        <v>3968.3150000000001</v>
      </c>
      <c r="G33" s="173">
        <v>381.61599999999999</v>
      </c>
      <c r="H33" s="173">
        <v>178409.46599999999</v>
      </c>
      <c r="I33" s="175">
        <v>2334.4079999999999</v>
      </c>
      <c r="J33" s="175">
        <v>0</v>
      </c>
      <c r="K33" s="63">
        <v>1586.7909999999999</v>
      </c>
      <c r="L33" s="175">
        <v>10579.15</v>
      </c>
      <c r="M33" s="173"/>
      <c r="N33" s="175">
        <v>553272.44900000002</v>
      </c>
      <c r="O33" s="175">
        <v>0</v>
      </c>
      <c r="P33" s="173">
        <f>4005.331+14221.54</f>
        <v>18226.870999999999</v>
      </c>
      <c r="Q33" s="177">
        <f t="shared" si="0"/>
        <v>782138.60900000005</v>
      </c>
      <c r="R33" s="3"/>
    </row>
    <row r="34" spans="1:18" x14ac:dyDescent="0.2">
      <c r="B34" s="66"/>
      <c r="C34" s="180"/>
      <c r="D34" s="180"/>
      <c r="E34" s="67"/>
      <c r="F34" s="181"/>
      <c r="G34" s="182"/>
      <c r="H34" s="182"/>
      <c r="I34" s="181"/>
      <c r="J34" s="181"/>
      <c r="K34" s="70"/>
      <c r="L34" s="181"/>
      <c r="M34" s="182"/>
      <c r="N34" s="181"/>
      <c r="O34" s="181"/>
      <c r="P34" s="71"/>
      <c r="Q34" s="183"/>
      <c r="R34" s="3"/>
    </row>
    <row r="35" spans="1:18" ht="20.25" customHeight="1" x14ac:dyDescent="0.2">
      <c r="A35" s="184" t="s">
        <v>12</v>
      </c>
      <c r="B35" s="185">
        <f t="shared" ref="B35:G35" si="1">SUM(B6:B34)</f>
        <v>115770.89100000002</v>
      </c>
      <c r="C35" s="185">
        <f t="shared" si="1"/>
        <v>902215</v>
      </c>
      <c r="D35" s="185">
        <f t="shared" si="1"/>
        <v>36116.775999999998</v>
      </c>
      <c r="E35" s="185">
        <f t="shared" si="1"/>
        <v>293474.03099999996</v>
      </c>
      <c r="F35" s="185">
        <f t="shared" si="1"/>
        <v>216107.78100000002</v>
      </c>
      <c r="G35" s="185">
        <f t="shared" si="1"/>
        <v>35403.050999999999</v>
      </c>
      <c r="H35" s="185">
        <f>SUM(H6:H33)</f>
        <v>963877.28899999999</v>
      </c>
      <c r="I35" s="185">
        <f>SUM(I6:I33)</f>
        <v>228123.10700000002</v>
      </c>
      <c r="J35" s="185">
        <f>SUM(J6:J33)</f>
        <v>692320.20900000003</v>
      </c>
      <c r="K35" s="185">
        <f>SUM(K6:K33)</f>
        <v>2264017.4090000009</v>
      </c>
      <c r="L35" s="185">
        <f>SUM(L6:L33)</f>
        <v>862392.67836999986</v>
      </c>
      <c r="M35" s="185">
        <f>SUM(M6:M34)</f>
        <v>144476.932</v>
      </c>
      <c r="N35" s="185">
        <f>SUM(N6:N34)</f>
        <v>4050805.7059999993</v>
      </c>
      <c r="O35" s="185">
        <f>SUM(O6:O34)</f>
        <v>441374.82800000004</v>
      </c>
      <c r="P35" s="185">
        <f>SUM(P6:P34)</f>
        <v>1911899.62</v>
      </c>
      <c r="Q35" s="186">
        <f>SUM(Q6:Q34)</f>
        <v>13158375.30837</v>
      </c>
      <c r="R35" s="3"/>
    </row>
    <row r="36" spans="1:18" ht="20.25" customHeight="1" x14ac:dyDescent="0.2">
      <c r="A36" s="28"/>
      <c r="B36" s="187"/>
      <c r="C36" s="83"/>
      <c r="D36" s="83"/>
      <c r="E36" s="19"/>
      <c r="F36" s="193"/>
      <c r="G36" s="168"/>
      <c r="H36" s="168"/>
      <c r="I36" s="193"/>
      <c r="J36" s="193"/>
      <c r="K36" s="193"/>
      <c r="L36" s="193"/>
      <c r="M36" s="193"/>
      <c r="N36" s="193"/>
      <c r="O36" s="193"/>
      <c r="P36" s="193"/>
      <c r="Q36" s="188"/>
    </row>
    <row r="37" spans="1:18" x14ac:dyDescent="0.2">
      <c r="A37" s="23" t="s">
        <v>92</v>
      </c>
      <c r="B37" s="168"/>
      <c r="C37" s="19"/>
      <c r="D37" s="168"/>
      <c r="E37" s="168"/>
      <c r="H37" s="189"/>
      <c r="I37" s="30"/>
      <c r="K37" s="189"/>
      <c r="P37" s="190"/>
      <c r="Q37" s="191"/>
    </row>
  </sheetData>
  <mergeCells count="2">
    <mergeCell ref="A1:Q1"/>
    <mergeCell ref="A2:Q2"/>
  </mergeCells>
  <pageMargins left="0.75" right="0.75" top="1" bottom="1" header="0.5" footer="0.5"/>
  <pageSetup paperSize="9" scale="5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4" sqref="A4:O35"/>
    </sheetView>
  </sheetViews>
  <sheetFormatPr defaultRowHeight="12.75" x14ac:dyDescent="0.2"/>
  <cols>
    <col min="1" max="1" width="43.5703125" style="24" bestFit="1" customWidth="1"/>
    <col min="2" max="7" width="10.7109375" style="25" customWidth="1"/>
    <col min="8" max="8" width="10.7109375" style="195" customWidth="1"/>
    <col min="9" max="10" width="10.7109375" style="25" customWidth="1"/>
    <col min="11" max="11" width="10.7109375" style="196" customWidth="1"/>
    <col min="12" max="14" width="10.7109375" style="25" customWidth="1"/>
    <col min="15" max="15" width="12.140625" style="31" customWidth="1"/>
    <col min="16" max="16384" width="9.140625" style="1"/>
  </cols>
  <sheetData>
    <row r="1" spans="1:15" s="32" customFormat="1" ht="20.100000000000001" customHeight="1" x14ac:dyDescent="0.25">
      <c r="A1" s="203" t="s">
        <v>41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5" s="32" customFormat="1" ht="20.100000000000001" customHeight="1" x14ac:dyDescent="0.25">
      <c r="A2" s="203" t="s">
        <v>42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ht="21" customHeight="1" x14ac:dyDescent="0.2"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26" t="s">
        <v>45</v>
      </c>
    </row>
    <row r="4" spans="1:15" s="2" customFormat="1" ht="29.25" customHeight="1" x14ac:dyDescent="0.2">
      <c r="A4" s="33"/>
      <c r="B4" s="33" t="s">
        <v>43</v>
      </c>
      <c r="C4" s="33" t="s">
        <v>0</v>
      </c>
      <c r="D4" s="33" t="s">
        <v>1</v>
      </c>
      <c r="E4" s="33" t="s">
        <v>2</v>
      </c>
      <c r="F4" s="33" t="s">
        <v>3</v>
      </c>
      <c r="G4" s="33" t="s">
        <v>44</v>
      </c>
      <c r="H4" s="33" t="s">
        <v>5</v>
      </c>
      <c r="I4" s="33" t="s">
        <v>6</v>
      </c>
      <c r="J4" s="33" t="s">
        <v>7</v>
      </c>
      <c r="K4" s="33" t="s">
        <v>8</v>
      </c>
      <c r="L4" s="33" t="s">
        <v>9</v>
      </c>
      <c r="M4" s="33" t="s">
        <v>10</v>
      </c>
      <c r="N4" s="33" t="s">
        <v>11</v>
      </c>
      <c r="O4" s="34" t="s">
        <v>12</v>
      </c>
    </row>
    <row r="5" spans="1:15" x14ac:dyDescent="0.2">
      <c r="A5" s="35"/>
      <c r="B5" s="36"/>
      <c r="C5" s="36"/>
      <c r="D5" s="36"/>
      <c r="E5" s="36"/>
      <c r="F5" s="36"/>
      <c r="G5" s="36"/>
      <c r="H5" s="63"/>
      <c r="I5" s="36"/>
      <c r="J5" s="36"/>
      <c r="K5" s="199"/>
      <c r="L5" s="36"/>
      <c r="M5" s="36"/>
      <c r="N5" s="36"/>
      <c r="O5" s="37"/>
    </row>
    <row r="6" spans="1:15" x14ac:dyDescent="0.2">
      <c r="A6" s="38" t="s">
        <v>13</v>
      </c>
      <c r="B6" s="39">
        <v>1252</v>
      </c>
      <c r="C6" s="39">
        <v>0</v>
      </c>
      <c r="D6" s="39">
        <v>0</v>
      </c>
      <c r="E6" s="39">
        <v>181.709</v>
      </c>
      <c r="F6" s="39">
        <v>7</v>
      </c>
      <c r="G6" s="39">
        <v>84960.2</v>
      </c>
      <c r="H6" s="63">
        <v>82.561000000000007</v>
      </c>
      <c r="I6" s="39">
        <v>7288.7939999999999</v>
      </c>
      <c r="J6" s="39">
        <v>7907</v>
      </c>
      <c r="K6" s="127">
        <v>0</v>
      </c>
      <c r="L6" s="39">
        <v>17118.297999999999</v>
      </c>
      <c r="M6" s="39">
        <v>17.3</v>
      </c>
      <c r="N6" s="39">
        <v>14296.615</v>
      </c>
      <c r="O6" s="40">
        <f t="shared" ref="O6:O35" si="0">SUM(B6:N6)</f>
        <v>133111.47699999998</v>
      </c>
    </row>
    <row r="7" spans="1:15" x14ac:dyDescent="0.2">
      <c r="A7" s="38" t="s">
        <v>14</v>
      </c>
      <c r="B7" s="39">
        <v>34207</v>
      </c>
      <c r="C7" s="39">
        <v>0</v>
      </c>
      <c r="D7" s="39">
        <v>45183</v>
      </c>
      <c r="E7" s="39">
        <v>7333.7219999999998</v>
      </c>
      <c r="F7" s="39">
        <v>3248</v>
      </c>
      <c r="G7" s="39">
        <f>(35454201+4950053)/1000</f>
        <v>40404.254000000001</v>
      </c>
      <c r="H7" s="63">
        <v>43500</v>
      </c>
      <c r="I7" s="39">
        <v>49590.34</v>
      </c>
      <c r="J7" s="39">
        <v>0</v>
      </c>
      <c r="K7" s="127">
        <v>0</v>
      </c>
      <c r="L7" s="39">
        <v>165354.09099999999</v>
      </c>
      <c r="M7" s="39">
        <v>28004.799999999999</v>
      </c>
      <c r="N7" s="39">
        <v>72568.952999999994</v>
      </c>
      <c r="O7" s="40">
        <f t="shared" si="0"/>
        <v>489394.16</v>
      </c>
    </row>
    <row r="8" spans="1:15" x14ac:dyDescent="0.2">
      <c r="A8" s="38" t="s">
        <v>15</v>
      </c>
      <c r="B8" s="39">
        <v>0</v>
      </c>
      <c r="C8" s="39">
        <v>0</v>
      </c>
      <c r="D8" s="39">
        <v>0</v>
      </c>
      <c r="E8" s="39"/>
      <c r="F8" s="39">
        <v>0</v>
      </c>
      <c r="G8" s="39">
        <v>62500</v>
      </c>
      <c r="H8" s="63">
        <v>0</v>
      </c>
      <c r="I8" s="39">
        <v>0</v>
      </c>
      <c r="J8" s="39">
        <v>0</v>
      </c>
      <c r="K8" s="127">
        <v>0</v>
      </c>
      <c r="L8" s="39">
        <v>32000</v>
      </c>
      <c r="M8" s="39">
        <v>19934.7</v>
      </c>
      <c r="N8" s="39">
        <v>0</v>
      </c>
      <c r="O8" s="40">
        <f t="shared" si="0"/>
        <v>114434.7</v>
      </c>
    </row>
    <row r="9" spans="1:15" x14ac:dyDescent="0.2">
      <c r="A9" s="38" t="s">
        <v>16</v>
      </c>
      <c r="B9" s="39">
        <v>6118</v>
      </c>
      <c r="C9" s="39">
        <v>200.078</v>
      </c>
      <c r="D9" s="39">
        <v>5086.8</v>
      </c>
      <c r="E9" s="39">
        <v>7045.54</v>
      </c>
      <c r="F9" s="39">
        <v>701</v>
      </c>
      <c r="G9" s="199">
        <v>18863.400000000001</v>
      </c>
      <c r="H9" s="63">
        <v>6238.6469999999999</v>
      </c>
      <c r="I9" s="39">
        <v>6283.0209999999997</v>
      </c>
      <c r="J9" s="39">
        <v>18761</v>
      </c>
      <c r="K9" s="127">
        <v>1849</v>
      </c>
      <c r="L9" s="39">
        <v>50327.624000000003</v>
      </c>
      <c r="M9" s="39">
        <v>4368</v>
      </c>
      <c r="N9" s="39">
        <v>13563.721</v>
      </c>
      <c r="O9" s="40">
        <f t="shared" si="0"/>
        <v>139405.83100000001</v>
      </c>
    </row>
    <row r="10" spans="1:15" x14ac:dyDescent="0.2">
      <c r="A10" s="38" t="s">
        <v>17</v>
      </c>
      <c r="B10" s="39">
        <v>5090</v>
      </c>
      <c r="C10" s="39">
        <v>0</v>
      </c>
      <c r="D10" s="39">
        <v>0</v>
      </c>
      <c r="E10" s="39">
        <v>10000</v>
      </c>
      <c r="F10" s="39">
        <v>0</v>
      </c>
      <c r="G10" s="39">
        <v>218820</v>
      </c>
      <c r="H10" s="63">
        <v>0</v>
      </c>
      <c r="I10" s="39">
        <v>87913.125</v>
      </c>
      <c r="J10" s="39">
        <v>82116</v>
      </c>
      <c r="K10" s="127">
        <v>0</v>
      </c>
      <c r="L10" s="39">
        <v>572778.91899999999</v>
      </c>
      <c r="M10" s="39">
        <v>0</v>
      </c>
      <c r="N10" s="39">
        <v>38510.6</v>
      </c>
      <c r="O10" s="40">
        <f t="shared" si="0"/>
        <v>1015228.644</v>
      </c>
    </row>
    <row r="11" spans="1:15" x14ac:dyDescent="0.2">
      <c r="A11" s="38" t="s">
        <v>18</v>
      </c>
      <c r="B11" s="39">
        <f>510+825</f>
        <v>1335</v>
      </c>
      <c r="C11" s="39">
        <v>0</v>
      </c>
      <c r="D11" s="39">
        <v>0</v>
      </c>
      <c r="E11" s="39">
        <v>19709.233</v>
      </c>
      <c r="F11" s="39">
        <v>281</v>
      </c>
      <c r="G11" s="39">
        <f>(3100+3800+1868861+124707799+1837028+8676+683+181+5290+133947069+3709700+6441300+30+10199820+449834+18413848+12407598)/1000</f>
        <v>314004.61700000003</v>
      </c>
      <c r="H11" s="63">
        <f>10.8+40.95+201.6+85.6+12.8+357+9</f>
        <v>717.75</v>
      </c>
      <c r="I11" s="39">
        <v>33508</v>
      </c>
      <c r="J11" s="39">
        <v>986376</v>
      </c>
      <c r="K11" s="127">
        <v>0</v>
      </c>
      <c r="L11" s="39">
        <v>94214.426999999996</v>
      </c>
      <c r="M11" s="39">
        <v>16260.8</v>
      </c>
      <c r="N11" s="39">
        <f>112067.55+25723.413</f>
        <v>137790.96299999999</v>
      </c>
      <c r="O11" s="40">
        <f t="shared" si="0"/>
        <v>1604197.79</v>
      </c>
    </row>
    <row r="12" spans="1:15" x14ac:dyDescent="0.2">
      <c r="A12" s="38" t="s">
        <v>19</v>
      </c>
      <c r="B12" s="39">
        <f>685+5867</f>
        <v>6552</v>
      </c>
      <c r="C12" s="39">
        <v>0</v>
      </c>
      <c r="D12" s="39">
        <v>0</v>
      </c>
      <c r="E12" s="39">
        <v>0</v>
      </c>
      <c r="F12" s="39">
        <v>30709</v>
      </c>
      <c r="G12" s="39">
        <f>(58813+2000000+120000+8305+14316)/1000</f>
        <v>2201.4340000000002</v>
      </c>
      <c r="H12" s="63">
        <f>20.483+500</f>
        <v>520.48299999999995</v>
      </c>
      <c r="I12" s="39">
        <v>5670.8360000000002</v>
      </c>
      <c r="J12" s="39">
        <v>8918</v>
      </c>
      <c r="K12" s="127">
        <v>500</v>
      </c>
      <c r="L12" s="39">
        <v>43521.790999999997</v>
      </c>
      <c r="M12" s="39">
        <v>3808.2</v>
      </c>
      <c r="N12" s="39">
        <v>21727.525000000001</v>
      </c>
      <c r="O12" s="40">
        <f t="shared" si="0"/>
        <v>124129.269</v>
      </c>
    </row>
    <row r="13" spans="1:15" x14ac:dyDescent="0.2">
      <c r="A13" s="38" t="s">
        <v>20</v>
      </c>
      <c r="B13" s="39">
        <v>8269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63">
        <v>0</v>
      </c>
      <c r="I13" s="39">
        <v>13567.617</v>
      </c>
      <c r="J13" s="39">
        <v>0</v>
      </c>
      <c r="K13" s="127">
        <v>0</v>
      </c>
      <c r="L13" s="39">
        <v>0</v>
      </c>
      <c r="M13" s="39">
        <v>0</v>
      </c>
      <c r="N13" s="39">
        <v>191158.75200000001</v>
      </c>
      <c r="O13" s="40">
        <f t="shared" si="0"/>
        <v>212995.36900000001</v>
      </c>
    </row>
    <row r="14" spans="1:15" x14ac:dyDescent="0.2">
      <c r="A14" s="38" t="s">
        <v>21</v>
      </c>
      <c r="B14" s="39">
        <v>0</v>
      </c>
      <c r="C14" s="39">
        <v>0</v>
      </c>
      <c r="D14" s="39">
        <v>0</v>
      </c>
      <c r="E14" s="39">
        <v>0</v>
      </c>
      <c r="F14" s="39">
        <v>1528</v>
      </c>
      <c r="G14" s="39">
        <v>0</v>
      </c>
      <c r="H14" s="63">
        <v>0</v>
      </c>
      <c r="I14" s="39">
        <v>45238.046999999999</v>
      </c>
      <c r="J14" s="39">
        <v>204260</v>
      </c>
      <c r="K14" s="127">
        <v>0</v>
      </c>
      <c r="L14" s="39">
        <v>275.99</v>
      </c>
      <c r="M14" s="39">
        <v>794</v>
      </c>
      <c r="N14" s="39">
        <v>0</v>
      </c>
      <c r="O14" s="40">
        <f t="shared" si="0"/>
        <v>252096.03699999998</v>
      </c>
    </row>
    <row r="15" spans="1:15" x14ac:dyDescent="0.2">
      <c r="A15" s="38" t="s">
        <v>22</v>
      </c>
      <c r="B15" s="39">
        <v>16043</v>
      </c>
      <c r="C15" s="39">
        <v>0</v>
      </c>
      <c r="D15" s="39">
        <v>0</v>
      </c>
      <c r="E15" s="39">
        <v>0</v>
      </c>
      <c r="F15" s="39">
        <v>3002</v>
      </c>
      <c r="G15" s="39">
        <v>8076</v>
      </c>
      <c r="H15" s="63">
        <v>1000</v>
      </c>
      <c r="I15" s="39">
        <v>0</v>
      </c>
      <c r="J15" s="39">
        <v>62471</v>
      </c>
      <c r="K15" s="127">
        <v>263482</v>
      </c>
      <c r="L15" s="39">
        <v>848739.73800000001</v>
      </c>
      <c r="M15" s="39">
        <v>15218.8</v>
      </c>
      <c r="N15" s="39">
        <v>98900.75</v>
      </c>
      <c r="O15" s="40">
        <f t="shared" si="0"/>
        <v>1316933.2879999999</v>
      </c>
    </row>
    <row r="16" spans="1:15" x14ac:dyDescent="0.2">
      <c r="A16" s="38" t="s">
        <v>23</v>
      </c>
      <c r="B16" s="39">
        <v>10315</v>
      </c>
      <c r="C16" s="39">
        <v>0</v>
      </c>
      <c r="D16" s="39">
        <v>1453.8</v>
      </c>
      <c r="E16" s="39">
        <v>0</v>
      </c>
      <c r="F16" s="39">
        <v>0</v>
      </c>
      <c r="G16" s="39">
        <v>8906</v>
      </c>
      <c r="H16" s="63">
        <v>1695.5</v>
      </c>
      <c r="I16" s="39">
        <v>0</v>
      </c>
      <c r="J16" s="39">
        <v>499</v>
      </c>
      <c r="K16" s="127">
        <v>0</v>
      </c>
      <c r="L16" s="39">
        <v>0</v>
      </c>
      <c r="M16" s="39">
        <v>82597.8</v>
      </c>
      <c r="N16" s="39">
        <v>0</v>
      </c>
      <c r="O16" s="40">
        <f t="shared" si="0"/>
        <v>105467.1</v>
      </c>
    </row>
    <row r="17" spans="1:15" x14ac:dyDescent="0.2">
      <c r="A17" s="38" t="s">
        <v>24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63">
        <v>0</v>
      </c>
      <c r="I17" s="39">
        <v>0</v>
      </c>
      <c r="J17" s="39">
        <v>36035</v>
      </c>
      <c r="K17" s="127">
        <v>0</v>
      </c>
      <c r="L17" s="39">
        <v>519335.603</v>
      </c>
      <c r="M17" s="39">
        <v>0</v>
      </c>
      <c r="N17" s="39">
        <v>75561.574999999997</v>
      </c>
      <c r="O17" s="40">
        <f t="shared" si="0"/>
        <v>630932.17799999996</v>
      </c>
    </row>
    <row r="18" spans="1:15" x14ac:dyDescent="0.2">
      <c r="A18" s="38" t="s">
        <v>25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63">
        <v>0</v>
      </c>
      <c r="I18" s="39">
        <v>0</v>
      </c>
      <c r="J18" s="39">
        <v>0</v>
      </c>
      <c r="K18" s="127">
        <v>0</v>
      </c>
      <c r="L18" s="39">
        <v>3878.627</v>
      </c>
      <c r="M18" s="39">
        <v>0</v>
      </c>
      <c r="N18" s="39">
        <v>0</v>
      </c>
      <c r="O18" s="40">
        <f t="shared" si="0"/>
        <v>3878.627</v>
      </c>
    </row>
    <row r="19" spans="1:15" x14ac:dyDescent="0.2">
      <c r="A19" s="38" t="s">
        <v>26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63">
        <v>0</v>
      </c>
      <c r="I19" s="39">
        <v>0</v>
      </c>
      <c r="J19" s="39">
        <v>0</v>
      </c>
      <c r="K19" s="127">
        <v>0</v>
      </c>
      <c r="L19" s="39">
        <v>0</v>
      </c>
      <c r="M19" s="39">
        <v>0</v>
      </c>
      <c r="N19" s="39">
        <v>0</v>
      </c>
      <c r="O19" s="40">
        <f t="shared" si="0"/>
        <v>0</v>
      </c>
    </row>
    <row r="20" spans="1:15" x14ac:dyDescent="0.2">
      <c r="A20" s="38" t="s">
        <v>27</v>
      </c>
      <c r="B20" s="39">
        <v>2568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63">
        <v>0</v>
      </c>
      <c r="I20" s="39">
        <v>0</v>
      </c>
      <c r="J20" s="39">
        <v>30132</v>
      </c>
      <c r="K20" s="127">
        <v>0</v>
      </c>
      <c r="L20" s="39">
        <v>135874.28599999999</v>
      </c>
      <c r="M20" s="39">
        <v>2408.3000000000002</v>
      </c>
      <c r="N20" s="39">
        <v>3300</v>
      </c>
      <c r="O20" s="40">
        <f t="shared" si="0"/>
        <v>174282.58599999998</v>
      </c>
    </row>
    <row r="21" spans="1:15" x14ac:dyDescent="0.2">
      <c r="A21" s="38" t="s">
        <v>28</v>
      </c>
      <c r="B21" s="39">
        <v>0</v>
      </c>
      <c r="C21" s="39">
        <v>0</v>
      </c>
      <c r="D21" s="39">
        <v>0</v>
      </c>
      <c r="E21" s="39">
        <v>135.66999999999999</v>
      </c>
      <c r="F21" s="39">
        <v>0</v>
      </c>
      <c r="G21" s="39">
        <v>0</v>
      </c>
      <c r="H21" s="63">
        <v>0</v>
      </c>
      <c r="I21" s="39">
        <v>0</v>
      </c>
      <c r="J21" s="39">
        <v>0</v>
      </c>
      <c r="K21" s="127">
        <v>0</v>
      </c>
      <c r="L21" s="39">
        <v>0</v>
      </c>
      <c r="M21" s="39">
        <v>822.3</v>
      </c>
      <c r="N21" s="39">
        <v>1389.925</v>
      </c>
      <c r="O21" s="40">
        <f t="shared" si="0"/>
        <v>2347.895</v>
      </c>
    </row>
    <row r="22" spans="1:15" x14ac:dyDescent="0.2">
      <c r="A22" s="38" t="s">
        <v>29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63">
        <v>0</v>
      </c>
      <c r="I22" s="39">
        <v>0</v>
      </c>
      <c r="J22" s="39">
        <v>0</v>
      </c>
      <c r="K22" s="127">
        <v>0</v>
      </c>
      <c r="L22" s="39">
        <v>9350.6370000000006</v>
      </c>
      <c r="M22" s="39">
        <v>0</v>
      </c>
      <c r="N22" s="39">
        <v>0</v>
      </c>
      <c r="O22" s="40">
        <f t="shared" si="0"/>
        <v>9350.6370000000006</v>
      </c>
    </row>
    <row r="23" spans="1:15" x14ac:dyDescent="0.2">
      <c r="A23" s="38" t="s">
        <v>30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63">
        <v>0</v>
      </c>
      <c r="I23" s="39">
        <v>0</v>
      </c>
      <c r="J23" s="39">
        <v>0</v>
      </c>
      <c r="K23" s="127">
        <v>0</v>
      </c>
      <c r="L23" s="39">
        <v>0</v>
      </c>
      <c r="M23" s="39">
        <v>0</v>
      </c>
      <c r="N23" s="39">
        <v>0</v>
      </c>
      <c r="O23" s="40">
        <f t="shared" si="0"/>
        <v>0</v>
      </c>
    </row>
    <row r="24" spans="1:15" x14ac:dyDescent="0.2">
      <c r="A24" s="38" t="s">
        <v>31</v>
      </c>
      <c r="B24" s="39">
        <v>12296</v>
      </c>
      <c r="C24" s="39">
        <v>0</v>
      </c>
      <c r="D24" s="39">
        <v>38.5</v>
      </c>
      <c r="E24" s="39">
        <v>28.422000000000001</v>
      </c>
      <c r="F24" s="39">
        <v>4</v>
      </c>
      <c r="G24" s="39">
        <v>45</v>
      </c>
      <c r="H24" s="63">
        <v>7.0679999999999996</v>
      </c>
      <c r="I24" s="36">
        <v>2.5</v>
      </c>
      <c r="J24" s="39">
        <v>36</v>
      </c>
      <c r="K24" s="127">
        <v>1</v>
      </c>
      <c r="L24" s="39">
        <v>6132.7240000000002</v>
      </c>
      <c r="M24" s="39">
        <v>0</v>
      </c>
      <c r="N24" s="39">
        <v>9</v>
      </c>
      <c r="O24" s="40">
        <f t="shared" si="0"/>
        <v>18600.214</v>
      </c>
    </row>
    <row r="25" spans="1:15" x14ac:dyDescent="0.2">
      <c r="A25" s="38" t="s">
        <v>32</v>
      </c>
      <c r="B25" s="39">
        <v>173405</v>
      </c>
      <c r="C25" s="39">
        <v>12622.148999999999</v>
      </c>
      <c r="D25" s="39">
        <v>6107</v>
      </c>
      <c r="E25" s="39">
        <v>46145.053</v>
      </c>
      <c r="F25" s="39">
        <v>10044</v>
      </c>
      <c r="G25" s="39">
        <v>18923</v>
      </c>
      <c r="H25" s="63">
        <v>51524.133000000002</v>
      </c>
      <c r="I25" s="39">
        <v>51448.819000000003</v>
      </c>
      <c r="J25" s="36">
        <v>175175</v>
      </c>
      <c r="K25" s="127">
        <v>39542</v>
      </c>
      <c r="L25" s="39">
        <v>59835.82</v>
      </c>
      <c r="M25" s="39">
        <v>35484.6</v>
      </c>
      <c r="N25" s="39">
        <v>42957</v>
      </c>
      <c r="O25" s="40">
        <f t="shared" si="0"/>
        <v>723213.57399999991</v>
      </c>
    </row>
    <row r="26" spans="1:15" x14ac:dyDescent="0.2">
      <c r="A26" s="38" t="s">
        <v>33</v>
      </c>
      <c r="B26" s="39">
        <v>0</v>
      </c>
      <c r="C26" s="39">
        <v>0</v>
      </c>
      <c r="D26" s="39">
        <v>15429.7</v>
      </c>
      <c r="E26" s="39">
        <v>69600</v>
      </c>
      <c r="F26" s="39">
        <v>73404</v>
      </c>
      <c r="G26" s="39">
        <v>59905</v>
      </c>
      <c r="H26" s="63">
        <v>52240</v>
      </c>
      <c r="I26" s="39">
        <v>8000</v>
      </c>
      <c r="J26" s="39">
        <v>96200</v>
      </c>
      <c r="K26" s="127">
        <v>297000</v>
      </c>
      <c r="L26" s="39">
        <v>157951.03400000001</v>
      </c>
      <c r="M26" s="39">
        <v>69008.479999999996</v>
      </c>
      <c r="N26" s="39">
        <v>307224</v>
      </c>
      <c r="O26" s="40">
        <f t="shared" si="0"/>
        <v>1205962.2139999999</v>
      </c>
    </row>
    <row r="27" spans="1:15" x14ac:dyDescent="0.2">
      <c r="A27" s="38" t="s">
        <v>34</v>
      </c>
      <c r="B27" s="39">
        <v>2000</v>
      </c>
      <c r="C27" s="39">
        <v>0</v>
      </c>
      <c r="D27" s="39">
        <v>0</v>
      </c>
      <c r="E27" s="39">
        <v>44050</v>
      </c>
      <c r="F27" s="39">
        <v>35826</v>
      </c>
      <c r="G27" s="39">
        <v>0</v>
      </c>
      <c r="H27" s="63">
        <v>5000</v>
      </c>
      <c r="I27" s="39">
        <v>0</v>
      </c>
      <c r="J27" s="199">
        <v>0</v>
      </c>
      <c r="K27" s="127">
        <v>0</v>
      </c>
      <c r="L27" s="39">
        <v>115128.493</v>
      </c>
      <c r="M27" s="39">
        <v>0</v>
      </c>
      <c r="N27" s="39">
        <v>0</v>
      </c>
      <c r="O27" s="40">
        <f t="shared" si="0"/>
        <v>202004.49300000002</v>
      </c>
    </row>
    <row r="28" spans="1:15" x14ac:dyDescent="0.2">
      <c r="A28" s="38" t="s">
        <v>35</v>
      </c>
      <c r="B28" s="39">
        <f>56060+69854</f>
        <v>125914</v>
      </c>
      <c r="C28" s="39">
        <v>5233.83</v>
      </c>
      <c r="D28" s="39">
        <v>18852.5</v>
      </c>
      <c r="E28" s="39">
        <v>5655.4009999999998</v>
      </c>
      <c r="F28" s="39">
        <v>1993</v>
      </c>
      <c r="G28" s="39">
        <v>102288.3</v>
      </c>
      <c r="H28" s="63">
        <v>9390.64</v>
      </c>
      <c r="I28" s="39">
        <v>127864.315</v>
      </c>
      <c r="J28" s="39">
        <v>118493</v>
      </c>
      <c r="K28" s="127">
        <v>45517</v>
      </c>
      <c r="L28" s="39">
        <v>171698.91</v>
      </c>
      <c r="M28" s="39">
        <v>49738.400000000001</v>
      </c>
      <c r="N28" s="39">
        <v>233740.42300000001</v>
      </c>
      <c r="O28" s="40">
        <f t="shared" si="0"/>
        <v>1016379.719</v>
      </c>
    </row>
    <row r="29" spans="1:15" x14ac:dyDescent="0.2">
      <c r="A29" s="38" t="s">
        <v>36</v>
      </c>
      <c r="B29" s="39">
        <v>35825</v>
      </c>
      <c r="C29" s="39">
        <v>7807.5360000000001</v>
      </c>
      <c r="D29" s="39">
        <v>0</v>
      </c>
      <c r="E29" s="39">
        <v>14916.16</v>
      </c>
      <c r="F29" s="39">
        <v>0</v>
      </c>
      <c r="G29" s="39">
        <v>19667</v>
      </c>
      <c r="H29" s="63">
        <v>0</v>
      </c>
      <c r="I29" s="39">
        <v>132505.31599999999</v>
      </c>
      <c r="J29" s="39">
        <v>0</v>
      </c>
      <c r="K29" s="127">
        <v>0</v>
      </c>
      <c r="L29" s="39">
        <v>3017.01</v>
      </c>
      <c r="M29" s="39">
        <v>0</v>
      </c>
      <c r="N29" s="39">
        <v>8722</v>
      </c>
      <c r="O29" s="40">
        <f t="shared" si="0"/>
        <v>222460.022</v>
      </c>
    </row>
    <row r="30" spans="1:15" x14ac:dyDescent="0.2">
      <c r="A30" s="38" t="s">
        <v>37</v>
      </c>
      <c r="B30" s="39">
        <v>329925</v>
      </c>
      <c r="C30" s="39">
        <v>1785.373</v>
      </c>
      <c r="D30" s="39">
        <v>4135.8</v>
      </c>
      <c r="E30" s="39">
        <v>0</v>
      </c>
      <c r="F30" s="39">
        <v>12131</v>
      </c>
      <c r="G30" s="39">
        <v>14400.4</v>
      </c>
      <c r="H30" s="63">
        <v>5739.5690000000004</v>
      </c>
      <c r="I30" s="39">
        <v>75446.092000000004</v>
      </c>
      <c r="J30" s="39">
        <v>300328</v>
      </c>
      <c r="K30" s="127">
        <v>26942</v>
      </c>
      <c r="L30" s="39">
        <v>12266.406000000001</v>
      </c>
      <c r="M30" s="39">
        <v>41610.800000000003</v>
      </c>
      <c r="N30" s="39">
        <v>330727.09999999998</v>
      </c>
      <c r="O30" s="40">
        <f t="shared" si="0"/>
        <v>1155437.54</v>
      </c>
    </row>
    <row r="31" spans="1:15" x14ac:dyDescent="0.2">
      <c r="A31" s="38" t="s">
        <v>38</v>
      </c>
      <c r="B31" s="39">
        <v>14133</v>
      </c>
      <c r="C31" s="39">
        <v>0</v>
      </c>
      <c r="D31" s="39">
        <v>17066.099999999999</v>
      </c>
      <c r="E31" s="39">
        <v>5123.2389999999996</v>
      </c>
      <c r="F31" s="39">
        <v>0</v>
      </c>
      <c r="G31" s="39">
        <v>0</v>
      </c>
      <c r="H31" s="63">
        <v>10385.040000000001</v>
      </c>
      <c r="I31" s="39">
        <v>979.72299999999996</v>
      </c>
      <c r="J31" s="39">
        <v>222</v>
      </c>
      <c r="K31" s="127">
        <v>0</v>
      </c>
      <c r="L31" s="39">
        <v>0</v>
      </c>
      <c r="M31" s="39">
        <v>0</v>
      </c>
      <c r="N31" s="39">
        <v>0</v>
      </c>
      <c r="O31" s="40">
        <f t="shared" si="0"/>
        <v>47909.101999999999</v>
      </c>
    </row>
    <row r="32" spans="1:15" x14ac:dyDescent="0.2">
      <c r="A32" s="38" t="s">
        <v>39</v>
      </c>
      <c r="B32" s="39">
        <v>0</v>
      </c>
      <c r="C32" s="39">
        <v>0</v>
      </c>
      <c r="D32" s="39">
        <v>12447.4</v>
      </c>
      <c r="E32" s="39">
        <v>675.779</v>
      </c>
      <c r="F32" s="39">
        <v>16915</v>
      </c>
      <c r="G32" s="39">
        <v>422</v>
      </c>
      <c r="H32" s="63">
        <v>464.18299999999999</v>
      </c>
      <c r="I32" s="39">
        <v>5466.326</v>
      </c>
      <c r="J32" s="39">
        <v>46795</v>
      </c>
      <c r="K32" s="127">
        <v>45639</v>
      </c>
      <c r="L32" s="39">
        <v>48632.767999999996</v>
      </c>
      <c r="M32" s="39">
        <v>4241.3999999999996</v>
      </c>
      <c r="N32" s="39">
        <v>4980.9830000000002</v>
      </c>
      <c r="O32" s="40">
        <f t="shared" si="0"/>
        <v>186679.83900000001</v>
      </c>
    </row>
    <row r="33" spans="1:15" x14ac:dyDescent="0.2">
      <c r="A33" s="38" t="s">
        <v>40</v>
      </c>
      <c r="B33" s="39">
        <v>1819</v>
      </c>
      <c r="C33" s="39">
        <v>1304.1310000000001</v>
      </c>
      <c r="D33" s="39">
        <v>0</v>
      </c>
      <c r="E33" s="39">
        <v>426.09199999999998</v>
      </c>
      <c r="F33" s="39">
        <v>4397</v>
      </c>
      <c r="G33" s="39">
        <v>200069</v>
      </c>
      <c r="H33" s="63">
        <v>1126.0820000000001</v>
      </c>
      <c r="I33" s="39">
        <v>0</v>
      </c>
      <c r="J33" s="39">
        <v>13234</v>
      </c>
      <c r="K33" s="127">
        <v>5338</v>
      </c>
      <c r="L33" s="39">
        <v>471930.22600000002</v>
      </c>
      <c r="M33" s="39">
        <v>440</v>
      </c>
      <c r="N33" s="39">
        <v>31710.565999999999</v>
      </c>
      <c r="O33" s="40">
        <f t="shared" si="0"/>
        <v>731794.09699999995</v>
      </c>
    </row>
    <row r="34" spans="1:15" x14ac:dyDescent="0.2">
      <c r="A34" s="35"/>
      <c r="B34" s="39"/>
      <c r="C34" s="39"/>
      <c r="D34" s="39"/>
      <c r="E34" s="39"/>
      <c r="F34" s="39"/>
      <c r="G34" s="39"/>
      <c r="H34" s="63"/>
      <c r="I34" s="39"/>
      <c r="J34" s="39"/>
      <c r="K34" s="127"/>
      <c r="L34" s="39">
        <v>0</v>
      </c>
      <c r="M34" s="39"/>
      <c r="N34" s="39"/>
      <c r="O34" s="40">
        <f t="shared" si="0"/>
        <v>0</v>
      </c>
    </row>
    <row r="35" spans="1:15" x14ac:dyDescent="0.2">
      <c r="A35" s="41" t="s">
        <v>12</v>
      </c>
      <c r="B35" s="40">
        <f t="shared" ref="B35:N35" si="1">SUM(B6:B34)</f>
        <v>787066</v>
      </c>
      <c r="C35" s="40">
        <f t="shared" si="1"/>
        <v>28953.097000000002</v>
      </c>
      <c r="D35" s="40">
        <f t="shared" si="1"/>
        <v>125800.6</v>
      </c>
      <c r="E35" s="40">
        <f t="shared" si="1"/>
        <v>231026.02000000002</v>
      </c>
      <c r="F35" s="40">
        <f t="shared" si="1"/>
        <v>194190</v>
      </c>
      <c r="G35" s="40">
        <f t="shared" si="1"/>
        <v>1174455.605</v>
      </c>
      <c r="H35" s="40">
        <f t="shared" si="1"/>
        <v>189631.65599999999</v>
      </c>
      <c r="I35" s="40">
        <f t="shared" si="1"/>
        <v>650772.87099999993</v>
      </c>
      <c r="J35" s="40">
        <f t="shared" si="1"/>
        <v>2187958</v>
      </c>
      <c r="K35" s="40">
        <f t="shared" si="1"/>
        <v>725810</v>
      </c>
      <c r="L35" s="40">
        <f t="shared" si="1"/>
        <v>3539363.4219999993</v>
      </c>
      <c r="M35" s="40">
        <f t="shared" si="1"/>
        <v>374758.68000000005</v>
      </c>
      <c r="N35" s="40">
        <f t="shared" si="1"/>
        <v>1628840.4509999999</v>
      </c>
      <c r="O35" s="40">
        <f t="shared" si="0"/>
        <v>11838626.401999997</v>
      </c>
    </row>
    <row r="36" spans="1:15" x14ac:dyDescent="0.2">
      <c r="A36" s="28"/>
      <c r="B36" s="27"/>
      <c r="C36" s="27"/>
      <c r="D36" s="27"/>
      <c r="E36" s="27"/>
      <c r="G36" s="27"/>
      <c r="H36" s="197"/>
      <c r="I36" s="27"/>
      <c r="J36" s="27"/>
      <c r="K36" s="194"/>
      <c r="L36" s="27"/>
      <c r="M36" s="27"/>
      <c r="N36" s="27"/>
      <c r="O36" s="29"/>
    </row>
    <row r="37" spans="1:15" x14ac:dyDescent="0.2">
      <c r="A37" s="23" t="s">
        <v>92</v>
      </c>
      <c r="H37" s="198"/>
    </row>
    <row r="38" spans="1:15" x14ac:dyDescent="0.2"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</row>
  </sheetData>
  <mergeCells count="2">
    <mergeCell ref="A2:O2"/>
    <mergeCell ref="A1:O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Assets Gen 17</vt:lpstr>
      <vt:lpstr>Assets Gen 16</vt:lpstr>
      <vt:lpstr>Assets Gen 15</vt:lpstr>
      <vt:lpstr>Assets Gen 14</vt:lpstr>
      <vt:lpstr>Assets Gen 13</vt:lpstr>
      <vt:lpstr>Assets Gen 12</vt:lpstr>
      <vt:lpstr>Assets Gen 11</vt:lpstr>
      <vt:lpstr>Assets Gen 10</vt:lpstr>
      <vt:lpstr>Assets Gen 09</vt:lpstr>
      <vt:lpstr>Assets Gen 08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dramsamy</dc:creator>
  <cp:lastModifiedBy>JOKHOO Kishan</cp:lastModifiedBy>
  <cp:lastPrinted>2016-08-23T05:34:23Z</cp:lastPrinted>
  <dcterms:created xsi:type="dcterms:W3CDTF">2010-08-19T06:15:31Z</dcterms:created>
  <dcterms:modified xsi:type="dcterms:W3CDTF">2018-06-26T07:17:51Z</dcterms:modified>
</cp:coreProperties>
</file>